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5480" windowHeight="8505" activeTab="4"/>
  </bookViews>
  <sheets>
    <sheet name="103" sheetId="39" r:id="rId1"/>
    <sheet name="104" sheetId="50" r:id="rId2"/>
    <sheet name="105" sheetId="51" r:id="rId3"/>
    <sheet name="106" sheetId="33" r:id="rId4"/>
    <sheet name="107" sheetId="43" r:id="rId5"/>
  </sheets>
  <definedNames>
    <definedName name="_xlnm.Print_Titles" localSheetId="3">'106'!$7:$9</definedName>
  </definedNames>
  <calcPr calcId="145621"/>
</workbook>
</file>

<file path=xl/calcChain.xml><?xml version="1.0" encoding="utf-8"?>
<calcChain xmlns="http://schemas.openxmlformats.org/spreadsheetml/2006/main">
  <c r="I24" i="33" l="1"/>
  <c r="F24" i="33"/>
  <c r="E24" i="33"/>
  <c r="F28" i="33"/>
  <c r="F11" i="43" l="1"/>
  <c r="D11" i="33"/>
  <c r="E11" i="33"/>
  <c r="F11" i="33"/>
  <c r="H11" i="33"/>
  <c r="J11" i="33"/>
  <c r="C11" i="33"/>
  <c r="E33" i="33"/>
  <c r="F33" i="33"/>
  <c r="H33" i="33"/>
  <c r="I35" i="33"/>
  <c r="I20" i="33"/>
  <c r="G17" i="33" l="1"/>
  <c r="I31" i="33"/>
  <c r="G30" i="33"/>
  <c r="I30" i="33" s="1"/>
  <c r="G29" i="33"/>
  <c r="I29" i="33" s="1"/>
  <c r="G27" i="33"/>
  <c r="I26" i="33"/>
  <c r="I14" i="33"/>
  <c r="G25" i="33"/>
  <c r="I25" i="33" s="1"/>
  <c r="I13" i="33"/>
  <c r="G23" i="33"/>
  <c r="G22" i="33"/>
  <c r="G21" i="33"/>
  <c r="I19" i="33"/>
  <c r="G19" i="33" s="1"/>
  <c r="G18" i="33"/>
  <c r="I16" i="33"/>
  <c r="G16" i="33" s="1"/>
  <c r="K18" i="51" l="1"/>
  <c r="K20" i="51"/>
  <c r="K23" i="51"/>
  <c r="F14" i="51"/>
  <c r="F15" i="51"/>
  <c r="F17" i="51"/>
  <c r="F18" i="51"/>
  <c r="F19" i="51"/>
  <c r="F22" i="51"/>
  <c r="F23" i="51"/>
  <c r="F24" i="51"/>
  <c r="H21" i="51"/>
  <c r="E23" i="51"/>
  <c r="I23" i="51"/>
  <c r="H12" i="51" l="1"/>
  <c r="G21" i="51"/>
  <c r="G20" i="51"/>
  <c r="G16" i="51"/>
  <c r="F16" i="51" s="1"/>
  <c r="G13" i="51"/>
  <c r="J20" i="51" l="1"/>
  <c r="F20" i="51"/>
  <c r="F21" i="51"/>
  <c r="J21" i="51"/>
  <c r="J13" i="51"/>
  <c r="F13" i="51"/>
  <c r="K12" i="51"/>
  <c r="F12" i="51"/>
  <c r="C13" i="51"/>
  <c r="E21" i="51"/>
  <c r="K21" i="51" s="1"/>
  <c r="D12" i="51" l="1"/>
  <c r="E24" i="51" l="1"/>
  <c r="K24" i="51" s="1"/>
  <c r="E22" i="51"/>
  <c r="K22" i="51" s="1"/>
  <c r="C21" i="51"/>
  <c r="C20" i="51"/>
  <c r="E19" i="51"/>
  <c r="K19" i="51" s="1"/>
  <c r="E17" i="51"/>
  <c r="K17" i="51" s="1"/>
  <c r="E16" i="51"/>
  <c r="C14" i="51"/>
  <c r="C11" i="51" s="1"/>
  <c r="D11" i="51"/>
  <c r="K16" i="51" l="1"/>
  <c r="E11" i="51"/>
  <c r="F25" i="50"/>
  <c r="F24" i="50" s="1"/>
  <c r="E25" i="50"/>
  <c r="E24" i="50" s="1"/>
  <c r="C24" i="50"/>
  <c r="E22" i="50"/>
  <c r="G21" i="50"/>
  <c r="F21" i="50"/>
  <c r="H21" i="50" s="1"/>
  <c r="D28" i="50"/>
  <c r="D25" i="50"/>
  <c r="D24" i="50" s="1"/>
  <c r="C25" i="50"/>
  <c r="J29" i="50"/>
  <c r="D13" i="50"/>
  <c r="C13" i="50"/>
  <c r="D21" i="50"/>
  <c r="J13" i="50"/>
  <c r="J15" i="50" s="1"/>
  <c r="D9" i="39"/>
  <c r="B11" i="39"/>
  <c r="I13" i="51" l="1"/>
  <c r="I16" i="51"/>
  <c r="J19" i="50"/>
  <c r="H32" i="33" l="1"/>
  <c r="F32" i="33"/>
  <c r="J32" i="33"/>
  <c r="E32" i="33"/>
  <c r="D32" i="33"/>
  <c r="C32" i="33"/>
  <c r="K17" i="33"/>
  <c r="G15" i="33"/>
  <c r="I15" i="33" s="1"/>
  <c r="G14" i="33"/>
  <c r="G13" i="33"/>
  <c r="K12" i="33"/>
  <c r="D10" i="33" l="1"/>
  <c r="J10" i="33"/>
  <c r="G33" i="33"/>
  <c r="G32" i="33" s="1"/>
  <c r="I33" i="33"/>
  <c r="I32" i="33" s="1"/>
  <c r="H10" i="33"/>
  <c r="C10" i="33"/>
  <c r="E10" i="33"/>
  <c r="I20" i="51" l="1"/>
  <c r="I21" i="51"/>
  <c r="L14" i="51"/>
  <c r="G11" i="51" l="1"/>
  <c r="J11" i="51" s="1"/>
  <c r="F37" i="50"/>
  <c r="F36" i="50" s="1"/>
  <c r="H29" i="50"/>
  <c r="G29" i="50"/>
  <c r="H28" i="50"/>
  <c r="F13" i="50"/>
  <c r="G25" i="50"/>
  <c r="G22" i="50"/>
  <c r="D23" i="50"/>
  <c r="G13" i="50"/>
  <c r="D38" i="50"/>
  <c r="D37" i="50"/>
  <c r="D33" i="50"/>
  <c r="D20" i="50"/>
  <c r="C36" i="50"/>
  <c r="G37" i="50"/>
  <c r="E36" i="50"/>
  <c r="C34" i="50"/>
  <c r="G28" i="50"/>
  <c r="C23" i="50"/>
  <c r="E12" i="50"/>
  <c r="G24" i="50" l="1"/>
  <c r="H37" i="50"/>
  <c r="F12" i="50"/>
  <c r="E23" i="50"/>
  <c r="G23" i="50" s="1"/>
  <c r="F23" i="50"/>
  <c r="H23" i="50" s="1"/>
  <c r="H13" i="50"/>
  <c r="H25" i="50"/>
  <c r="H24" i="50" s="1"/>
  <c r="D22" i="50"/>
  <c r="D12" i="50" s="1"/>
  <c r="H12" i="50" s="1"/>
  <c r="G36" i="50"/>
  <c r="C12" i="50"/>
  <c r="G12" i="50" s="1"/>
  <c r="D36" i="50"/>
  <c r="E11" i="50" l="1"/>
  <c r="F11" i="50"/>
  <c r="D11" i="50"/>
  <c r="H22" i="50"/>
  <c r="C11" i="50"/>
  <c r="H36" i="50"/>
  <c r="G11" i="50" l="1"/>
  <c r="H11" i="50"/>
  <c r="J11" i="50"/>
  <c r="G15" i="43" l="1"/>
  <c r="G14" i="43"/>
  <c r="G13" i="43"/>
  <c r="D15" i="43" l="1"/>
  <c r="D14" i="43"/>
  <c r="D13" i="43"/>
  <c r="G12" i="43"/>
  <c r="D12" i="43"/>
  <c r="F10" i="43"/>
  <c r="E10" i="43"/>
  <c r="C11" i="43"/>
  <c r="C10" i="43" s="1"/>
  <c r="B11" i="43"/>
  <c r="B10" i="43" s="1"/>
  <c r="D11" i="43" l="1"/>
  <c r="D10" i="43" s="1"/>
  <c r="B7" i="39"/>
  <c r="D7" i="39" l="1"/>
  <c r="I22" i="51" l="1"/>
  <c r="I19" i="51"/>
  <c r="I17" i="51"/>
  <c r="I18" i="51"/>
  <c r="H25" i="51"/>
  <c r="H11" i="51" s="1"/>
  <c r="L11" i="51" s="1"/>
  <c r="L15" i="51"/>
  <c r="K11" i="51" l="1"/>
  <c r="F11" i="51"/>
  <c r="I11" i="51" s="1"/>
  <c r="G12" i="33"/>
  <c r="F10" i="33"/>
  <c r="I17" i="33"/>
  <c r="G11" i="33" l="1"/>
  <c r="G10" i="33" s="1"/>
  <c r="I11" i="33"/>
  <c r="I10" i="33" s="1"/>
  <c r="L11" i="33" s="1"/>
</calcChain>
</file>

<file path=xl/sharedStrings.xml><?xml version="1.0" encoding="utf-8"?>
<sst xmlns="http://schemas.openxmlformats.org/spreadsheetml/2006/main" count="196" uniqueCount="163">
  <si>
    <t>A</t>
  </si>
  <si>
    <t>I</t>
  </si>
  <si>
    <t>II</t>
  </si>
  <si>
    <t>III</t>
  </si>
  <si>
    <t>Thu bổ sung từ ngân sách cấp trên</t>
  </si>
  <si>
    <t>IV</t>
  </si>
  <si>
    <t>B</t>
  </si>
  <si>
    <t>Phí, lệ phí</t>
  </si>
  <si>
    <t>NỘI DUNG</t>
  </si>
  <si>
    <t>DỰ TOÁN</t>
  </si>
  <si>
    <t>NỘI DUNG CHI</t>
  </si>
  <si>
    <t>TỔNG SỐ THU</t>
  </si>
  <si>
    <t>TỔNG SỐ CHI</t>
  </si>
  <si>
    <t>Dự phòng ngân sách</t>
  </si>
  <si>
    <t>TỔNG SỐ</t>
  </si>
  <si>
    <t>Chi các hoạt động kinh tế</t>
  </si>
  <si>
    <t>Đơn vị: 1000 đồng</t>
  </si>
  <si>
    <t>Thu khác</t>
  </si>
  <si>
    <t>…</t>
  </si>
  <si>
    <t>TỔNG CHI</t>
  </si>
  <si>
    <t>Chi thể dục thể thao</t>
  </si>
  <si>
    <t>THU</t>
  </si>
  <si>
    <t>CHI</t>
  </si>
  <si>
    <t>CHÊNH LỆCH (+) (-)</t>
  </si>
  <si>
    <t xml:space="preserve">1. Các quỹ tài chính nhà nước ngoài ngân sách </t>
  </si>
  <si>
    <t>2. Các hoạt động sự nghiệp</t>
  </si>
  <si>
    <t>+ Chợ</t>
  </si>
  <si>
    <t>+ Bến bãi</t>
  </si>
  <si>
    <t xml:space="preserve">+ </t>
  </si>
  <si>
    <t>+ …</t>
  </si>
  <si>
    <t>(năm hiện hành)</t>
  </si>
  <si>
    <t>Quỹ Phòng chống thiên tai</t>
  </si>
  <si>
    <t>Quỹ Đền ơn đáp nghĩa</t>
  </si>
  <si>
    <t>Quỹ bảo trợ trẻ em</t>
  </si>
  <si>
    <t>Quỹ An ninh Quốc phòng</t>
  </si>
  <si>
    <t>Chi đảm bảo xã hội</t>
  </si>
  <si>
    <t>Chi khác ngân sách</t>
  </si>
  <si>
    <t>I. Các khoản thu xã hưởng 100%</t>
  </si>
  <si>
    <r>
      <t xml:space="preserve">II. Các khoản thu phân chia theo tỷ lệ </t>
    </r>
    <r>
      <rPr>
        <vertAlign val="superscript"/>
        <sz val="14"/>
        <rFont val="Times New Roman"/>
        <family val="1"/>
      </rPr>
      <t>(1)</t>
    </r>
  </si>
  <si>
    <t>II. Chi thường xuyên</t>
  </si>
  <si>
    <t xml:space="preserve">III. Thu bổ sung </t>
  </si>
  <si>
    <t>- Bổ sung cân đối</t>
  </si>
  <si>
    <t>- Bổ sung có mục tiêu</t>
  </si>
  <si>
    <t>I. Chi đầu tư phát triển</t>
  </si>
  <si>
    <t>Tên công trình</t>
  </si>
  <si>
    <t>Thời gian khởi công - hoàn thành</t>
  </si>
  <si>
    <t>Tổng dự toán được duyệt</t>
  </si>
  <si>
    <t>Tổng số</t>
  </si>
  <si>
    <t>Trong đó thanh toán khối lượng năm trước</t>
  </si>
  <si>
    <t>Chia theo nguồn vốn</t>
  </si>
  <si>
    <t>Nguồn cân đối ngân sách</t>
  </si>
  <si>
    <t>Nguồn đóng góp</t>
  </si>
  <si>
    <t>2. Công trình khởi công mới</t>
  </si>
  <si>
    <t>TỔNG THU</t>
  </si>
  <si>
    <t>Các khoản thu 100%</t>
  </si>
  <si>
    <t>Chi bảo vệ môi trường</t>
  </si>
  <si>
    <t>Biểu số 106/CK TC-NSNN</t>
  </si>
  <si>
    <t>(Dự toán trình Hội đồng nhân dân)</t>
  </si>
  <si>
    <t>Trong đó nguồn đóng góp của dân</t>
  </si>
  <si>
    <t xml:space="preserve">Ghi chú: (1) Theo phân cấp của tỉnh </t>
  </si>
  <si>
    <t>Biểu số 103/CK TC-NSNN</t>
  </si>
  <si>
    <t>Đơn vị: 1.000 đồng</t>
  </si>
  <si>
    <t>III. Dự phòng</t>
  </si>
  <si>
    <t>IV. Thu chuyển nguồn</t>
  </si>
  <si>
    <t xml:space="preserve">Ghi chú: (1) Bao gồm 4 khoản thu từ thuế, lệ phí luật NSNN quy định cho ngân sách xã hưởng và những khoản thu ngân sách địa phương được hưởng có phân chia theo tỷ lệ phần trăm (%) cho xã </t>
  </si>
  <si>
    <t>Biểu số 104/CK TC-NSNN</t>
  </si>
  <si>
    <t>STT</t>
  </si>
  <si>
    <t>SO SÁNH (%)</t>
  </si>
  <si>
    <t>THU NSNN</t>
  </si>
  <si>
    <t>THU NSX</t>
  </si>
  <si>
    <t>5=3/1</t>
  </si>
  <si>
    <t>6=4/2</t>
  </si>
  <si>
    <t>Thu từ quỹ đất công ích và thu hoa lợi công sản khác</t>
  </si>
  <si>
    <t>Thu từ hoạt động kinh tế và sự nghiệp</t>
  </si>
  <si>
    <t>Thu phạt, tịch thu khác theo quy định</t>
  </si>
  <si>
    <t>Thu từ tài sản được xác lập quyền sở hữu của nhà nước theo quy định</t>
  </si>
  <si>
    <t>Đóng góp tự nguyện của các tổ chức, cá nhân</t>
  </si>
  <si>
    <t>Các khoản thu phân chia theo tỷ lệ phần trăm (%)</t>
  </si>
  <si>
    <t>Các khoản thu phân chia</t>
  </si>
  <si>
    <t>- Lệ phí trước bạ nhà, đất</t>
  </si>
  <si>
    <t>Các khoản thu phân chia khác do cấp tỉnh quy định</t>
  </si>
  <si>
    <t>Thu viện trợ không hoàn lại trực tiếp cho xã (nếu có)</t>
  </si>
  <si>
    <t>Thu chuyển nguồn</t>
  </si>
  <si>
    <t>V</t>
  </si>
  <si>
    <t>Thu kết dư ngân sách năm trước</t>
  </si>
  <si>
    <t>VI</t>
  </si>
  <si>
    <t>- Thu bổ sung cân đối</t>
  </si>
  <si>
    <t>- Thu bổ sung có mục tiêu</t>
  </si>
  <si>
    <t>Biểu số 105/CK TC-NSNN</t>
  </si>
  <si>
    <t>ĐẦU TƯ PHÁT TRIỂN</t>
  </si>
  <si>
    <t>THƯỜNG XUYÊN</t>
  </si>
  <si>
    <t>7=4/1</t>
  </si>
  <si>
    <t>8=5/2</t>
  </si>
  <si>
    <t>9=6/3</t>
  </si>
  <si>
    <t>Chi giáo dục</t>
  </si>
  <si>
    <t>Chi ứng dụng, chuyển giao công nghệ</t>
  </si>
  <si>
    <t>Chi văn hóa, thông tin</t>
  </si>
  <si>
    <t>Chi phát thanh, truyền thanh</t>
  </si>
  <si>
    <t>Biểu số 107/CK TC-NSNN</t>
  </si>
  <si>
    <t>2021-2022</t>
  </si>
  <si>
    <t>UBND XÃ CẨM QUANG</t>
  </si>
  <si>
    <t xml:space="preserve">Chi kinh phí xi măng làm đường giao thông
</t>
  </si>
  <si>
    <t>Chi trả đường giao thông và bãi đậu xe thôn 6</t>
  </si>
  <si>
    <t>Dự toán năm 2023</t>
  </si>
  <si>
    <t>Chi xây dựng nhà đa chức năng và các hạng mục trường
 tiểu học</t>
  </si>
  <si>
    <t>Trong đó: hoàn thành trong năm 2023</t>
  </si>
  <si>
    <t>UBND XÃ CẨM quang</t>
  </si>
  <si>
    <t>ỦY BAN NHÂN DÂN</t>
  </si>
  <si>
    <t>(Kèm theo Tờ trình số 1313/TTr-UBND ngày  20  tháng  12  năm 2017</t>
  </si>
  <si>
    <t>của Ủy ban nhân dân phường Hòa Thạnh)</t>
  </si>
  <si>
    <t>Đóng góp của nhân dân theo quy định</t>
  </si>
  <si>
    <t>Thu đền bù khi nhà nước thu hồi đất</t>
  </si>
  <si>
    <t xml:space="preserve"> Thuế GTGT - TNDN</t>
  </si>
  <si>
    <t>Thu thuế thu nhập cá nhân</t>
  </si>
  <si>
    <t>Tiền cấp quyền khai thác khoáng sản</t>
  </si>
  <si>
    <t xml:space="preserve"> Thu tiền sử dụng đất</t>
  </si>
  <si>
    <t>Tiền thuê mặt đất mặt nước</t>
  </si>
  <si>
    <t>Nguồn CCTL dùng để cân đối chi tăng lương</t>
  </si>
  <si>
    <t>VII</t>
  </si>
  <si>
    <t>XÃ CẨM QUANG</t>
  </si>
  <si>
    <t xml:space="preserve"> (Dự toán trình Hội đồng nhân dân)</t>
  </si>
  <si>
    <t>(Kèm theo Tờ trình số 1313/TTr - UBND ngày  20  tháng  12  năm 2017</t>
  </si>
  <si>
    <t>Chi y tế, dân số KHHGĐ</t>
  </si>
  <si>
    <t>Chi hoạt động của cơ quan quản lý Nhà nước, Đảng, đoàn thể, DQTV, ANTT</t>
  </si>
  <si>
    <t>Chi xây lắpTrường THCS Nguyễn Hữu Thái, hạng mục:nhà học số 2 và nhà truyền thống</t>
  </si>
  <si>
    <t xml:space="preserve">Chi xây lắp trường THCS Nguyễn Hữu Thái, hạng mục: cải tạo nhà học số 1 và nhà bộ môn </t>
  </si>
  <si>
    <t>Đơn vị:  1.000đồng</t>
  </si>
  <si>
    <t>Chi công tác DQTV, trật tự ATXH</t>
  </si>
  <si>
    <t>Chi chuyển nguồn</t>
  </si>
  <si>
    <t>CÂN ĐỐI DỰ TOÁN NGÂN SÁCH XÃ NĂM 2024</t>
  </si>
  <si>
    <t>DỰ TOÁN THU NGÂN SÁCH XÃ NĂM 2024</t>
  </si>
  <si>
    <t>ƯỚC THỰC HIỆN NĂM 2023
(năm hiện hành)</t>
  </si>
  <si>
    <t>DỰ TOÁN NĂM 2024</t>
  </si>
  <si>
    <t>Thuế sử dụng đất PNN</t>
  </si>
  <si>
    <t>DỰ TOÁN NĂM 2023
 (năm hiện hành)</t>
  </si>
  <si>
    <t>DỰ TOÁN CHI NGÂN SÁCH XÃ NĂM 2024</t>
  </si>
  <si>
    <t>Hỏi chi sự nghiệp VHTT</t>
  </si>
  <si>
    <t>lấy số liệu tuyên truyền</t>
  </si>
  <si>
    <t>DỰ TOÁN CHI ĐẦU TƯ PHÁT TRIỂN NĂM 2024</t>
  </si>
  <si>
    <t>Giá trị thực hiện đến 31/12/2023</t>
  </si>
  <si>
    <t>Giá trị đã thanh toán đến 31/12/2023</t>
  </si>
  <si>
    <t xml:space="preserve">Nâng cấp đường vào nhà thờ giáo xứ Ngô xá </t>
  </si>
  <si>
    <t xml:space="preserve">Khu vui chơi giải trí và tiểu công viên 
</t>
  </si>
  <si>
    <t>Hạ tầng khu dân cư thôn 5</t>
  </si>
  <si>
    <t>Nhà bếp trường mầm non
 Cẩm Quang</t>
  </si>
  <si>
    <t>Cải tạo nhà làm việc 3 tầng trụ sở UBND xã</t>
  </si>
  <si>
    <t>Sân, hàng rào, KVC, SVĐ trường mần non Cẩm Quang</t>
  </si>
  <si>
    <t>Quy hoạch tổng mặt bằng sử dụng đất trụ sở làm việc công an xã</t>
  </si>
  <si>
    <t>Phục hồi, nâng cấp mặt đường BTXM theo cơ chế hỗ trợ XM năm 2023</t>
  </si>
  <si>
    <t xml:space="preserve">Sân trường, mương thoát nước trường THCS Nguyễn Hữu Thái </t>
  </si>
  <si>
    <t>Khu vui chơi giải trí xã Cẩm Quang: Hạng mục: San nền, mương thoát nước, hàng rào</t>
  </si>
  <si>
    <t>Phục hồi, nâng cấp mặt đường BTXM bằng vật liệu Cacboncor thôn NS, TS và NV</t>
  </si>
  <si>
    <t>Phục hồi, nâng cấp mặt đường BTXM bằng vật liệu Cacboncor thôn Quang Đồng</t>
  </si>
  <si>
    <t>Cải tạo nhà học 2 tầng 10 lớp xã Cẩm Quang</t>
  </si>
  <si>
    <t>Nhà vệ sinh trường tiểu học</t>
  </si>
  <si>
    <t>nhà đa chức năng thư viện 2 tầng trường tiểu học</t>
  </si>
  <si>
    <t>Nhà giao dịch một cửa</t>
  </si>
  <si>
    <t>Chi xây dựng khu mẫu</t>
  </si>
  <si>
    <t>1. Công trình đã hoàn thành QT</t>
  </si>
  <si>
    <t>KẾ HOẠCH THU, CHI CÁC HOẠT ĐỘNG TÀI CHÍNH KHÁC NĂM 2024</t>
  </si>
  <si>
    <t>KẾ HOẠCH NĂM 2024</t>
  </si>
  <si>
    <t>ƯỚC THỰC HIỆN NĂM 2023</t>
  </si>
  <si>
    <t>(Dự toán trình hội đồng nhân dân)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</si>
</sst>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0.00_);_(* \(#,##0.00\);_(* &quot;-&quot;??_);_(@_)"/>
    <numFmt numFmtId="165" formatCode="_-* #,##0.00\ _₫_-;\-* #,##0.00\ _₫_-;_-* &quot;-&quot;??\ _₫_-;_-@_-"/>
    <numFmt numFmtId="166" formatCode="_(* #,##0_);_(* \(#,##0\);_(* &quot;-&quot;??_);_(@_)"/>
    <numFmt numFmtId="167" formatCode="_-* #,##0\ _₫_-;\-* #,##0\ _₫_-;_-* &quot;-&quot;??\ _₫_-;_-@_-"/>
    <numFmt numFmtId="168" formatCode="#,##0_ ;\-#,##0\ "/>
    <numFmt numFmtId="169" formatCode="_(* #,##0.000_);_(* \(#,##0.000\);_(* &quot;-&quot;??_);_(@_)"/>
  </numFmts>
  <fonts count="32">
    <font>
      <sz val="12"/>
      <name val="Times New Roman"/>
      <charset val="163"/>
    </font>
    <font>
      <sz val="12"/>
      <name val="Times New Roman"/>
      <family val="1"/>
    </font>
    <font>
      <sz val="12"/>
      <name val=".VnTime"/>
      <family val="2"/>
    </font>
    <font>
      <b/>
      <sz val="12"/>
      <name val="Times New Roman"/>
      <family val="1"/>
    </font>
    <font>
      <b/>
      <i/>
      <sz val="12"/>
      <name val="Times New Roman"/>
      <family val="1"/>
    </font>
    <font>
      <b/>
      <sz val="14"/>
      <name val="Times New Roman"/>
      <family val="1"/>
    </font>
    <font>
      <b/>
      <sz val="12"/>
      <color indexed="8"/>
      <name val="Times New Roman"/>
      <family val="1"/>
    </font>
    <font>
      <sz val="11"/>
      <name val="Times New Roman"/>
      <family val="1"/>
    </font>
    <font>
      <sz val="12"/>
      <color indexed="8"/>
      <name val="Times New Roman"/>
      <family val="1"/>
    </font>
    <font>
      <i/>
      <sz val="12"/>
      <color indexed="8"/>
      <name val="Times New Roman"/>
      <family val="1"/>
    </font>
    <font>
      <b/>
      <sz val="14"/>
      <color rgb="FF000000"/>
      <name val="Times New Roman"/>
      <family val="1"/>
    </font>
    <font>
      <sz val="14"/>
      <name val="Times New Roman"/>
      <family val="1"/>
    </font>
    <font>
      <i/>
      <sz val="14"/>
      <color rgb="FF000000"/>
      <name val="Times New Roman"/>
      <family val="1"/>
    </font>
    <font>
      <b/>
      <sz val="16"/>
      <color rgb="FF000000"/>
      <name val="Times New Roman"/>
      <family val="1"/>
    </font>
    <font>
      <b/>
      <sz val="12"/>
      <color rgb="FF000000"/>
      <name val="Times New Roman"/>
      <family val="1"/>
    </font>
    <font>
      <sz val="12"/>
      <color theme="1"/>
      <name val="Times New Roman"/>
      <family val="1"/>
    </font>
    <font>
      <sz val="14"/>
      <color indexed="8"/>
      <name val="Times New Roman"/>
      <family val="1"/>
    </font>
    <font>
      <vertAlign val="superscript"/>
      <sz val="14"/>
      <name val="Times New Roman"/>
      <family val="1"/>
    </font>
    <font>
      <i/>
      <sz val="12"/>
      <color rgb="FF000000"/>
      <name val="Times New Roman"/>
      <family val="1"/>
    </font>
    <font>
      <sz val="10"/>
      <name val="Arial"/>
      <family val="2"/>
    </font>
    <font>
      <b/>
      <sz val="11"/>
      <name val="Times New Roman"/>
      <family val="1"/>
    </font>
    <font>
      <i/>
      <sz val="10"/>
      <color rgb="FF000000"/>
      <name val="Arial"/>
      <family val="2"/>
    </font>
    <font>
      <b/>
      <sz val="10"/>
      <color rgb="FF000000"/>
      <name val="Times New Roman"/>
      <family val="1"/>
    </font>
    <font>
      <i/>
      <sz val="10"/>
      <color rgb="FF000000"/>
      <name val="Times New Roman"/>
      <family val="1"/>
    </font>
    <font>
      <b/>
      <sz val="14"/>
      <color indexed="8"/>
      <name val="Times New Roman"/>
      <family val="1"/>
    </font>
    <font>
      <u/>
      <sz val="11"/>
      <color theme="10"/>
      <name val="Calibri"/>
      <family val="2"/>
      <charset val="163"/>
      <scheme val="minor"/>
    </font>
    <font>
      <i/>
      <sz val="14"/>
      <color indexed="8"/>
      <name val="Times New Roman"/>
      <family val="1"/>
    </font>
    <font>
      <sz val="12"/>
      <name val="Times New Roman"/>
      <family val="1"/>
    </font>
    <font>
      <i/>
      <sz val="13"/>
      <color indexed="8"/>
      <name val="Times New Roman"/>
      <family val="1"/>
    </font>
    <font>
      <b/>
      <sz val="10"/>
      <color indexed="8"/>
      <name val="Times New Roman"/>
      <family val="1"/>
    </font>
    <font>
      <sz val="11"/>
      <color indexed="8"/>
      <name val="Times New Roman"/>
      <family val="1"/>
    </font>
    <font>
      <b/>
      <sz val="11"/>
      <color indexed="8"/>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thin">
        <color rgb="FF000000"/>
      </right>
      <top/>
      <bottom style="dotted">
        <color rgb="FF000000"/>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style="thin">
        <color auto="1"/>
      </right>
      <top style="hair">
        <color auto="1"/>
      </top>
      <bottom style="thin">
        <color auto="1"/>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diagonal/>
    </border>
  </borders>
  <cellStyleXfs count="8">
    <xf numFmtId="0" fontId="0" fillId="0" borderId="0"/>
    <xf numFmtId="165" fontId="1" fillId="0" borderId="0" applyFont="0" applyFill="0" applyBorder="0" applyAlignment="0" applyProtection="0"/>
    <xf numFmtId="164" fontId="19" fillId="0" borderId="0" applyFont="0" applyFill="0" applyBorder="0" applyAlignment="0" applyProtection="0"/>
    <xf numFmtId="0" fontId="25" fillId="0" borderId="0" applyNumberFormat="0" applyFill="0" applyBorder="0" applyAlignment="0" applyProtection="0"/>
    <xf numFmtId="43" fontId="2" fillId="0" borderId="0" applyFont="0" applyFill="0" applyBorder="0" applyAlignment="0" applyProtection="0"/>
    <xf numFmtId="3" fontId="1" fillId="0" borderId="0">
      <alignment vertical="center" wrapText="1"/>
    </xf>
    <xf numFmtId="0" fontId="2" fillId="0" borderId="0"/>
    <xf numFmtId="9" fontId="27" fillId="0" borderId="0" applyFont="0" applyFill="0" applyBorder="0" applyAlignment="0" applyProtection="0"/>
  </cellStyleXfs>
  <cellXfs count="164">
    <xf numFmtId="0" fontId="0" fillId="0" borderId="0" xfId="0"/>
    <xf numFmtId="0" fontId="4" fillId="0" borderId="0" xfId="0" applyFont="1"/>
    <xf numFmtId="0" fontId="1" fillId="0" borderId="0" xfId="0" applyFont="1"/>
    <xf numFmtId="167" fontId="1" fillId="0" borderId="0" xfId="1" applyNumberFormat="1" applyFont="1"/>
    <xf numFmtId="0" fontId="11" fillId="0" borderId="0" xfId="0" applyFont="1"/>
    <xf numFmtId="0" fontId="10" fillId="0" borderId="0" xfId="0" applyFont="1"/>
    <xf numFmtId="0" fontId="12" fillId="0" borderId="0" xfId="0" applyFont="1"/>
    <xf numFmtId="0" fontId="13" fillId="0" borderId="0" xfId="0" applyFont="1" applyAlignment="1">
      <alignment horizontal="center"/>
    </xf>
    <xf numFmtId="0" fontId="5" fillId="0" borderId="0" xfId="0" applyFont="1"/>
    <xf numFmtId="0" fontId="12" fillId="0" borderId="0" xfId="0" applyFont="1" applyAlignment="1">
      <alignment horizontal="right"/>
    </xf>
    <xf numFmtId="0" fontId="11" fillId="0" borderId="9" xfId="0" applyFont="1" applyBorder="1" applyAlignment="1">
      <alignment horizontal="center" vertical="top" wrapText="1"/>
    </xf>
    <xf numFmtId="0" fontId="11" fillId="0" borderId="9" xfId="0" applyFont="1" applyBorder="1" applyAlignment="1">
      <alignment vertical="top" wrapText="1"/>
    </xf>
    <xf numFmtId="3" fontId="1" fillId="0" borderId="9" xfId="0" applyNumberFormat="1" applyFont="1" applyBorder="1" applyAlignment="1">
      <alignment vertical="center" wrapText="1"/>
    </xf>
    <xf numFmtId="167" fontId="5" fillId="0" borderId="9" xfId="1" applyNumberFormat="1" applyFont="1" applyBorder="1" applyAlignment="1">
      <alignment horizontal="center" vertical="top" wrapText="1"/>
    </xf>
    <xf numFmtId="167" fontId="11" fillId="0" borderId="9" xfId="1" applyNumberFormat="1" applyFont="1" applyBorder="1" applyAlignment="1">
      <alignment horizontal="center" vertical="top" wrapText="1"/>
    </xf>
    <xf numFmtId="0" fontId="11" fillId="0" borderId="10" xfId="0" applyFont="1" applyBorder="1" applyAlignment="1">
      <alignment vertical="top" wrapText="1"/>
    </xf>
    <xf numFmtId="0" fontId="11" fillId="0" borderId="10" xfId="0" applyFont="1" applyBorder="1" applyAlignment="1">
      <alignment horizontal="center" vertical="top" wrapText="1"/>
    </xf>
    <xf numFmtId="0" fontId="5" fillId="0" borderId="11" xfId="0" applyFont="1" applyBorder="1" applyAlignment="1">
      <alignment horizontal="center" vertical="top" wrapText="1"/>
    </xf>
    <xf numFmtId="0" fontId="11" fillId="0" borderId="11" xfId="0" applyFont="1" applyBorder="1" applyAlignment="1">
      <alignment horizontal="center" vertical="top" wrapText="1"/>
    </xf>
    <xf numFmtId="167" fontId="11" fillId="0" borderId="0" xfId="1" applyNumberFormat="1" applyFont="1"/>
    <xf numFmtId="167" fontId="13" fillId="0" borderId="0" xfId="1" applyNumberFormat="1" applyFont="1" applyAlignment="1">
      <alignment horizontal="center"/>
    </xf>
    <xf numFmtId="167" fontId="0" fillId="0" borderId="0" xfId="1" applyNumberFormat="1" applyFont="1"/>
    <xf numFmtId="0" fontId="21" fillId="0" borderId="0" xfId="0" applyFont="1"/>
    <xf numFmtId="0" fontId="1" fillId="0" borderId="0" xfId="0" applyFont="1" applyAlignment="1">
      <alignment horizontal="center" vertical="center" wrapText="1"/>
    </xf>
    <xf numFmtId="167" fontId="23" fillId="0" borderId="0" xfId="1" applyNumberFormat="1" applyFont="1" applyAlignment="1">
      <alignment horizontal="right"/>
    </xf>
    <xf numFmtId="167" fontId="18" fillId="0" borderId="0" xfId="1" applyNumberFormat="1" applyFont="1" applyAlignment="1">
      <alignment horizontal="center"/>
    </xf>
    <xf numFmtId="167" fontId="18" fillId="0" borderId="0" xfId="1" applyNumberFormat="1" applyFont="1" applyAlignment="1">
      <alignment horizontal="right"/>
    </xf>
    <xf numFmtId="0" fontId="5" fillId="0" borderId="3" xfId="0" applyFont="1" applyBorder="1" applyAlignment="1">
      <alignment horizontal="center" vertical="center" wrapText="1"/>
    </xf>
    <xf numFmtId="0" fontId="24" fillId="0" borderId="0" xfId="0" applyFont="1" applyAlignment="1">
      <alignment vertical="center" wrapText="1"/>
    </xf>
    <xf numFmtId="0" fontId="16" fillId="0" borderId="0" xfId="0" applyFont="1"/>
    <xf numFmtId="0" fontId="25" fillId="0" borderId="0" xfId="3"/>
    <xf numFmtId="0" fontId="24" fillId="0" borderId="0" xfId="0" applyFont="1" applyAlignment="1">
      <alignment vertical="center"/>
    </xf>
    <xf numFmtId="4" fontId="5" fillId="0" borderId="3" xfId="0" applyNumberFormat="1" applyFont="1" applyBorder="1" applyAlignment="1">
      <alignment horizontal="right" vertical="center" wrapText="1"/>
    </xf>
    <xf numFmtId="0" fontId="11" fillId="0" borderId="5" xfId="0" applyFont="1" applyBorder="1" applyAlignment="1">
      <alignment vertical="center" wrapText="1"/>
    </xf>
    <xf numFmtId="0" fontId="11" fillId="0" borderId="15" xfId="0" applyFont="1" applyBorder="1" applyAlignment="1">
      <alignment vertical="center" wrapText="1"/>
    </xf>
    <xf numFmtId="0" fontId="11" fillId="0" borderId="12" xfId="0" applyFont="1" applyBorder="1" applyAlignment="1">
      <alignment vertical="center" wrapText="1"/>
    </xf>
    <xf numFmtId="3" fontId="11" fillId="0" borderId="12" xfId="0" applyNumberFormat="1" applyFont="1" applyBorder="1" applyAlignment="1">
      <alignment vertical="center" wrapText="1"/>
    </xf>
    <xf numFmtId="0" fontId="11" fillId="0" borderId="3" xfId="0" applyFont="1" applyBorder="1" applyAlignment="1">
      <alignment vertical="center" wrapText="1"/>
    </xf>
    <xf numFmtId="4" fontId="16" fillId="0" borderId="0" xfId="0" applyNumberFormat="1" applyFont="1"/>
    <xf numFmtId="3" fontId="7" fillId="0" borderId="1" xfId="5" applyNumberFormat="1" applyFont="1" applyBorder="1" applyAlignment="1">
      <alignment wrapText="1"/>
    </xf>
    <xf numFmtId="168" fontId="1" fillId="0" borderId="9" xfId="1" applyNumberFormat="1" applyFont="1" applyBorder="1" applyAlignment="1">
      <alignment vertical="center" wrapText="1"/>
    </xf>
    <xf numFmtId="168" fontId="1" fillId="0" borderId="9" xfId="1" applyNumberFormat="1" applyFont="1" applyBorder="1" applyAlignment="1">
      <alignment horizontal="center" vertical="top" wrapText="1"/>
    </xf>
    <xf numFmtId="166" fontId="3" fillId="0" borderId="11" xfId="0" applyNumberFormat="1" applyFont="1" applyBorder="1" applyAlignment="1">
      <alignment horizontal="center" vertical="top" wrapText="1"/>
    </xf>
    <xf numFmtId="166" fontId="4" fillId="0" borderId="9" xfId="1" applyNumberFormat="1" applyFont="1" applyBorder="1" applyAlignment="1">
      <alignment vertical="center" wrapText="1"/>
    </xf>
    <xf numFmtId="0" fontId="4" fillId="0" borderId="9" xfId="0" applyFont="1" applyBorder="1" applyAlignment="1">
      <alignment vertical="top"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vertical="center" wrapText="1"/>
    </xf>
    <xf numFmtId="0" fontId="0" fillId="0" borderId="0" xfId="0" applyFont="1"/>
    <xf numFmtId="0" fontId="8"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vertical="center"/>
    </xf>
    <xf numFmtId="0" fontId="6" fillId="0" borderId="3" xfId="0" applyFont="1" applyBorder="1" applyAlignment="1">
      <alignment horizontal="center" vertical="center" wrapText="1"/>
    </xf>
    <xf numFmtId="0" fontId="8" fillId="0" borderId="3" xfId="0" applyFont="1" applyBorder="1" applyAlignment="1">
      <alignment horizontal="center" vertical="center" wrapText="1"/>
    </xf>
    <xf numFmtId="166" fontId="6" fillId="0" borderId="3" xfId="0" applyNumberFormat="1" applyFont="1" applyBorder="1" applyAlignment="1">
      <alignment vertical="center" wrapText="1"/>
    </xf>
    <xf numFmtId="9" fontId="3" fillId="0" borderId="13" xfId="7" applyFont="1" applyBorder="1" applyAlignment="1">
      <alignment horizontal="center" vertical="center" wrapText="1"/>
    </xf>
    <xf numFmtId="0" fontId="0" fillId="0" borderId="0" xfId="0" applyFont="1" applyAlignment="1"/>
    <xf numFmtId="0" fontId="8" fillId="0" borderId="12" xfId="0" applyFont="1" applyBorder="1" applyAlignment="1">
      <alignment horizontal="center" wrapText="1"/>
    </xf>
    <xf numFmtId="0" fontId="8" fillId="0" borderId="12" xfId="0" applyFont="1" applyBorder="1" applyAlignment="1">
      <alignment wrapText="1"/>
    </xf>
    <xf numFmtId="165" fontId="1" fillId="0" borderId="12" xfId="1" applyFont="1" applyBorder="1" applyAlignment="1">
      <alignment horizontal="center" wrapText="1"/>
    </xf>
    <xf numFmtId="9" fontId="3" fillId="0" borderId="12" xfId="7" applyFont="1" applyBorder="1" applyAlignment="1">
      <alignment horizontal="center" vertical="center" wrapText="1"/>
    </xf>
    <xf numFmtId="166" fontId="1" fillId="0" borderId="12" xfId="1" applyNumberFormat="1" applyFont="1" applyBorder="1" applyAlignment="1">
      <alignment horizontal="center" wrapText="1"/>
    </xf>
    <xf numFmtId="9" fontId="1" fillId="0" borderId="12" xfId="7" applyFont="1" applyBorder="1" applyAlignment="1">
      <alignment horizontal="center" vertical="center" wrapText="1"/>
    </xf>
    <xf numFmtId="9" fontId="1" fillId="0" borderId="12" xfId="7" applyFont="1" applyBorder="1" applyAlignment="1">
      <alignment horizontal="center" wrapText="1"/>
    </xf>
    <xf numFmtId="0" fontId="6" fillId="0" borderId="12" xfId="0" applyFont="1" applyBorder="1" applyAlignment="1">
      <alignment horizontal="center" wrapText="1"/>
    </xf>
    <xf numFmtId="0" fontId="6" fillId="0" borderId="12" xfId="0" applyFont="1" applyBorder="1" applyAlignment="1">
      <alignment wrapText="1"/>
    </xf>
    <xf numFmtId="166" fontId="6" fillId="0" borderId="12" xfId="0" applyNumberFormat="1" applyFont="1" applyBorder="1" applyAlignment="1">
      <alignment wrapText="1"/>
    </xf>
    <xf numFmtId="9" fontId="3" fillId="0" borderId="12" xfId="7" applyFont="1" applyBorder="1" applyAlignment="1">
      <alignment horizontal="center" wrapText="1"/>
    </xf>
    <xf numFmtId="166" fontId="3" fillId="0" borderId="12" xfId="1" applyNumberFormat="1" applyFont="1" applyBorder="1" applyAlignment="1">
      <alignment horizontal="center" wrapText="1"/>
    </xf>
    <xf numFmtId="0" fontId="8" fillId="0" borderId="14" xfId="0" applyFont="1" applyBorder="1" applyAlignment="1">
      <alignment horizontal="center" wrapText="1"/>
    </xf>
    <xf numFmtId="0" fontId="8" fillId="0" borderId="14" xfId="0" applyFont="1" applyBorder="1" applyAlignment="1">
      <alignment wrapText="1"/>
    </xf>
    <xf numFmtId="166" fontId="1" fillId="0" borderId="14" xfId="1" applyNumberFormat="1" applyFont="1" applyBorder="1" applyAlignment="1">
      <alignment horizontal="center" wrapText="1"/>
    </xf>
    <xf numFmtId="9" fontId="1" fillId="0" borderId="14" xfId="7" applyFont="1" applyBorder="1" applyAlignment="1">
      <alignment horizontal="center" vertical="center" wrapText="1"/>
    </xf>
    <xf numFmtId="2" fontId="8" fillId="0" borderId="14" xfId="0" applyNumberFormat="1" applyFont="1" applyBorder="1" applyAlignment="1">
      <alignment wrapText="1"/>
    </xf>
    <xf numFmtId="166" fontId="0" fillId="0" borderId="0" xfId="0" applyNumberFormat="1" applyFont="1"/>
    <xf numFmtId="0" fontId="29" fillId="0" borderId="3" xfId="0" applyFont="1" applyBorder="1" applyAlignment="1">
      <alignment horizontal="center" vertical="center" wrapText="1"/>
    </xf>
    <xf numFmtId="166" fontId="0" fillId="0" borderId="0" xfId="0" applyNumberFormat="1" applyFont="1" applyAlignment="1"/>
    <xf numFmtId="0" fontId="15" fillId="2" borderId="12" xfId="6" applyFont="1" applyFill="1" applyBorder="1" applyAlignment="1">
      <alignment horizontal="left" vertical="center" wrapText="1"/>
    </xf>
    <xf numFmtId="0" fontId="1" fillId="2" borderId="12" xfId="6" applyFont="1" applyFill="1" applyBorder="1" applyAlignment="1">
      <alignment horizontal="left" vertical="center" wrapText="1"/>
    </xf>
    <xf numFmtId="167" fontId="1" fillId="2" borderId="12" xfId="1" applyNumberFormat="1" applyFont="1" applyFill="1" applyBorder="1"/>
    <xf numFmtId="2" fontId="1" fillId="2" borderId="12" xfId="6" applyNumberFormat="1" applyFont="1" applyFill="1" applyBorder="1" applyAlignment="1">
      <alignment horizontal="left" vertical="center" wrapText="1"/>
    </xf>
    <xf numFmtId="1" fontId="15" fillId="2" borderId="12" xfId="6" applyNumberFormat="1" applyFont="1" applyFill="1" applyBorder="1" applyAlignment="1">
      <alignment vertical="center"/>
    </xf>
    <xf numFmtId="3" fontId="15" fillId="2" borderId="12" xfId="6" applyNumberFormat="1" applyFont="1" applyFill="1" applyBorder="1" applyAlignment="1">
      <alignment vertical="center"/>
    </xf>
    <xf numFmtId="0" fontId="1" fillId="0" borderId="14" xfId="0" applyFont="1" applyBorder="1" applyAlignment="1">
      <alignment vertical="top" wrapText="1"/>
    </xf>
    <xf numFmtId="167" fontId="1" fillId="0" borderId="14" xfId="1" applyNumberFormat="1" applyFont="1" applyBorder="1" applyAlignment="1">
      <alignment vertical="top" wrapText="1"/>
    </xf>
    <xf numFmtId="0" fontId="7" fillId="0" borderId="0" xfId="0" applyFont="1"/>
    <xf numFmtId="3" fontId="5" fillId="0" borderId="3" xfId="0" applyNumberFormat="1" applyFont="1" applyBorder="1" applyAlignment="1">
      <alignment horizontal="right" vertical="center" wrapText="1"/>
    </xf>
    <xf numFmtId="3" fontId="5" fillId="0" borderId="3" xfId="0" applyNumberFormat="1" applyFont="1" applyBorder="1" applyAlignment="1">
      <alignment horizontal="center" vertical="center" wrapText="1"/>
    </xf>
    <xf numFmtId="3" fontId="5" fillId="0" borderId="3" xfId="0" applyNumberFormat="1" applyFont="1" applyBorder="1" applyAlignment="1">
      <alignment vertical="center" wrapText="1"/>
    </xf>
    <xf numFmtId="3" fontId="11" fillId="0" borderId="5" xfId="0" applyNumberFormat="1" applyFont="1" applyBorder="1" applyAlignment="1">
      <alignment horizontal="right" vertical="center" wrapText="1"/>
    </xf>
    <xf numFmtId="3" fontId="11" fillId="0" borderId="5" xfId="0" applyNumberFormat="1" applyFont="1" applyBorder="1" applyAlignment="1">
      <alignment vertical="center" wrapText="1"/>
    </xf>
    <xf numFmtId="3" fontId="11" fillId="0" borderId="13" xfId="0" applyNumberFormat="1" applyFont="1" applyBorder="1" applyAlignment="1">
      <alignment vertical="center" wrapText="1"/>
    </xf>
    <xf numFmtId="3" fontId="11" fillId="0" borderId="12" xfId="0" applyNumberFormat="1" applyFont="1" applyBorder="1" applyAlignment="1">
      <alignment horizontal="right" vertical="center" wrapText="1"/>
    </xf>
    <xf numFmtId="3" fontId="11" fillId="0" borderId="15" xfId="0" applyNumberFormat="1" applyFont="1" applyBorder="1" applyAlignment="1">
      <alignment vertical="center" wrapText="1"/>
    </xf>
    <xf numFmtId="3" fontId="11" fillId="0" borderId="16" xfId="0" applyNumberFormat="1" applyFont="1" applyBorder="1" applyAlignment="1">
      <alignment vertical="center" wrapText="1"/>
    </xf>
    <xf numFmtId="164" fontId="0" fillId="0" borderId="0" xfId="0" applyNumberFormat="1" applyFont="1" applyAlignment="1"/>
    <xf numFmtId="169" fontId="6" fillId="0" borderId="3" xfId="0" applyNumberFormat="1" applyFont="1" applyBorder="1" applyAlignment="1">
      <alignment vertical="center" wrapText="1"/>
    </xf>
    <xf numFmtId="0" fontId="0" fillId="3" borderId="0" xfId="0" applyFont="1" applyFill="1" applyAlignment="1"/>
    <xf numFmtId="167" fontId="1" fillId="3" borderId="12" xfId="1" applyNumberFormat="1" applyFont="1" applyFill="1" applyBorder="1" applyAlignment="1">
      <alignment vertical="top" wrapText="1"/>
    </xf>
    <xf numFmtId="0" fontId="1" fillId="3" borderId="0" xfId="0" applyFont="1" applyFill="1"/>
    <xf numFmtId="0" fontId="6" fillId="0" borderId="13" xfId="0" applyFont="1" applyBorder="1" applyAlignment="1">
      <alignment horizontal="center" vertical="center" wrapText="1"/>
    </xf>
    <xf numFmtId="0" fontId="6" fillId="0" borderId="13" xfId="0" applyFont="1" applyBorder="1" applyAlignment="1">
      <alignment vertical="center" wrapText="1"/>
    </xf>
    <xf numFmtId="169" fontId="6" fillId="0" borderId="13" xfId="0" applyNumberFormat="1" applyFont="1" applyBorder="1" applyAlignment="1">
      <alignment vertical="center" wrapText="1"/>
    </xf>
    <xf numFmtId="166" fontId="6" fillId="0" borderId="13" xfId="0" applyNumberFormat="1" applyFont="1" applyBorder="1" applyAlignment="1">
      <alignment vertical="center" wrapText="1"/>
    </xf>
    <xf numFmtId="0" fontId="30" fillId="0" borderId="4" xfId="0" applyFont="1" applyBorder="1" applyAlignment="1">
      <alignment horizontal="center" wrapText="1"/>
    </xf>
    <xf numFmtId="0" fontId="31" fillId="0" borderId="4" xfId="0" applyFont="1" applyBorder="1" applyAlignment="1">
      <alignment wrapText="1"/>
    </xf>
    <xf numFmtId="166" fontId="20" fillId="0" borderId="4" xfId="1" applyNumberFormat="1" applyFont="1" applyBorder="1" applyAlignment="1">
      <alignment horizontal="center" wrapText="1"/>
    </xf>
    <xf numFmtId="9" fontId="31" fillId="0" borderId="4" xfId="7" applyFont="1" applyBorder="1" applyAlignment="1">
      <alignment wrapText="1"/>
    </xf>
    <xf numFmtId="9" fontId="20" fillId="0" borderId="4" xfId="7" applyFont="1" applyBorder="1" applyAlignment="1">
      <alignment horizontal="center" wrapText="1"/>
    </xf>
    <xf numFmtId="0" fontId="8" fillId="0" borderId="1" xfId="0" applyFont="1" applyBorder="1" applyAlignment="1">
      <alignment horizontal="center" wrapText="1"/>
    </xf>
    <xf numFmtId="0" fontId="8" fillId="0" borderId="1" xfId="0" applyFont="1" applyBorder="1" applyAlignment="1">
      <alignment wrapText="1"/>
    </xf>
    <xf numFmtId="3" fontId="0" fillId="0" borderId="1" xfId="0" applyNumberFormat="1" applyBorder="1" applyAlignment="1">
      <alignment vertical="center" wrapText="1"/>
    </xf>
    <xf numFmtId="166" fontId="1" fillId="0" borderId="1" xfId="1" applyNumberFormat="1" applyFont="1" applyBorder="1" applyAlignment="1">
      <alignment horizontal="center" wrapText="1"/>
    </xf>
    <xf numFmtId="166" fontId="20" fillId="0" borderId="1" xfId="1" applyNumberFormat="1" applyFont="1" applyBorder="1" applyAlignment="1">
      <alignment horizontal="center" wrapText="1"/>
    </xf>
    <xf numFmtId="9" fontId="31" fillId="0" borderId="1" xfId="7" applyFont="1" applyBorder="1" applyAlignment="1">
      <alignment wrapText="1"/>
    </xf>
    <xf numFmtId="9" fontId="20" fillId="0" borderId="1" xfId="7" applyFont="1" applyBorder="1" applyAlignment="1">
      <alignment horizontal="center" wrapText="1"/>
    </xf>
    <xf numFmtId="166" fontId="1" fillId="3" borderId="1" xfId="1" applyNumberFormat="1" applyFont="1" applyFill="1" applyBorder="1" applyAlignment="1">
      <alignment horizontal="center" wrapText="1"/>
    </xf>
    <xf numFmtId="0" fontId="8" fillId="0" borderId="2" xfId="0" applyFont="1" applyBorder="1" applyAlignment="1">
      <alignment horizontal="center" wrapText="1"/>
    </xf>
    <xf numFmtId="0" fontId="8" fillId="0" borderId="2" xfId="0" applyFont="1" applyBorder="1" applyAlignment="1">
      <alignment wrapText="1"/>
    </xf>
    <xf numFmtId="166" fontId="1" fillId="0" borderId="2" xfId="1" applyNumberFormat="1" applyFont="1" applyBorder="1" applyAlignment="1">
      <alignment horizontal="center" wrapText="1"/>
    </xf>
    <xf numFmtId="9" fontId="31" fillId="0" borderId="2" xfId="7" applyFont="1" applyBorder="1" applyAlignment="1">
      <alignment wrapText="1"/>
    </xf>
    <xf numFmtId="9" fontId="20" fillId="0" borderId="2" xfId="7" applyFont="1" applyBorder="1" applyAlignment="1">
      <alignment horizontal="center" wrapText="1"/>
    </xf>
    <xf numFmtId="0" fontId="1" fillId="2" borderId="0" xfId="0" applyFont="1" applyFill="1" applyAlignment="1">
      <alignment horizontal="center" vertical="center" wrapText="1"/>
    </xf>
    <xf numFmtId="167" fontId="1" fillId="2" borderId="3" xfId="1" applyNumberFormat="1" applyFont="1" applyFill="1" applyBorder="1" applyAlignment="1">
      <alignment horizontal="center" vertical="center" wrapText="1"/>
    </xf>
    <xf numFmtId="0" fontId="20" fillId="2" borderId="13" xfId="0" applyFont="1" applyFill="1" applyBorder="1" applyAlignment="1">
      <alignment horizontal="center" vertical="top" wrapText="1"/>
    </xf>
    <xf numFmtId="0" fontId="20" fillId="2" borderId="13" xfId="0" applyFont="1" applyFill="1" applyBorder="1" applyAlignment="1">
      <alignment vertical="top" wrapText="1"/>
    </xf>
    <xf numFmtId="167" fontId="20" fillId="2" borderId="13" xfId="1" applyNumberFormat="1" applyFont="1" applyFill="1" applyBorder="1" applyAlignment="1">
      <alignment vertical="top" wrapText="1"/>
    </xf>
    <xf numFmtId="0" fontId="7" fillId="2" borderId="0" xfId="0" applyFont="1" applyFill="1"/>
    <xf numFmtId="0" fontId="4" fillId="2" borderId="12" xfId="0" applyFont="1" applyFill="1" applyBorder="1" applyAlignment="1">
      <alignment vertical="top" wrapText="1"/>
    </xf>
    <xf numFmtId="167" fontId="4" fillId="2" borderId="12" xfId="1" applyNumberFormat="1" applyFont="1" applyFill="1" applyBorder="1" applyAlignment="1">
      <alignment vertical="top" wrapText="1"/>
    </xf>
    <xf numFmtId="0" fontId="4" fillId="2" borderId="0" xfId="0" applyFont="1" applyFill="1"/>
    <xf numFmtId="167" fontId="4" fillId="2" borderId="0" xfId="0" applyNumberFormat="1" applyFont="1" applyFill="1"/>
    <xf numFmtId="0" fontId="1" fillId="2" borderId="12" xfId="0" applyFont="1" applyFill="1" applyBorder="1" applyAlignment="1">
      <alignment horizontal="center" vertical="top" wrapText="1"/>
    </xf>
    <xf numFmtId="167" fontId="1" fillId="2" borderId="12" xfId="1" applyNumberFormat="1" applyFont="1" applyFill="1" applyBorder="1" applyAlignment="1">
      <alignment vertical="top" wrapText="1"/>
    </xf>
    <xf numFmtId="167" fontId="1" fillId="2" borderId="12" xfId="1" applyNumberFormat="1" applyFont="1" applyFill="1" applyBorder="1" applyAlignment="1">
      <alignment horizontal="center" vertical="center" wrapText="1"/>
    </xf>
    <xf numFmtId="167" fontId="1" fillId="2" borderId="0" xfId="0" applyNumberFormat="1" applyFont="1" applyFill="1"/>
    <xf numFmtId="0" fontId="1" fillId="2" borderId="0" xfId="0" applyFont="1" applyFill="1"/>
    <xf numFmtId="167" fontId="15" fillId="2" borderId="12" xfId="1" applyNumberFormat="1" applyFont="1" applyFill="1" applyBorder="1" applyAlignment="1">
      <alignment vertical="center" wrapText="1"/>
    </xf>
    <xf numFmtId="167" fontId="1" fillId="2" borderId="12" xfId="1" applyNumberFormat="1" applyFont="1" applyFill="1" applyBorder="1" applyAlignment="1">
      <alignment horizontal="left" wrapText="1"/>
    </xf>
    <xf numFmtId="0" fontId="4" fillId="2" borderId="12" xfId="0" applyFont="1" applyFill="1" applyBorder="1" applyAlignment="1">
      <alignment horizontal="left" vertical="top" wrapText="1"/>
    </xf>
    <xf numFmtId="0" fontId="4" fillId="2" borderId="12" xfId="0" applyFont="1" applyFill="1" applyBorder="1" applyAlignment="1">
      <alignment horizontal="center" vertical="top" wrapText="1"/>
    </xf>
    <xf numFmtId="0" fontId="1" fillId="2" borderId="12" xfId="0" applyFont="1" applyFill="1" applyBorder="1" applyAlignment="1">
      <alignment horizontal="left" vertical="top" wrapText="1"/>
    </xf>
    <xf numFmtId="0" fontId="24" fillId="0" borderId="0" xfId="0" applyFont="1" applyAlignment="1">
      <alignment horizontal="right" vertical="center" wrapText="1"/>
    </xf>
    <xf numFmtId="0" fontId="24" fillId="0" borderId="0" xfId="0" applyFont="1" applyAlignment="1">
      <alignment horizontal="center" vertical="center"/>
    </xf>
    <xf numFmtId="0" fontId="26" fillId="0" borderId="0" xfId="0" applyFont="1" applyAlignment="1">
      <alignment horizontal="center" vertical="center"/>
    </xf>
    <xf numFmtId="0" fontId="26" fillId="0" borderId="6" xfId="0" applyFont="1" applyBorder="1" applyAlignment="1">
      <alignment horizontal="right" vertical="center"/>
    </xf>
    <xf numFmtId="0" fontId="26" fillId="0" borderId="17" xfId="0" applyFont="1" applyBorder="1" applyAlignment="1">
      <alignment horizontal="left" vertical="center" wrapText="1"/>
    </xf>
    <xf numFmtId="0" fontId="6" fillId="0" borderId="0" xfId="0" applyFont="1" applyAlignment="1">
      <alignment horizontal="right" vertical="center" wrapText="1"/>
    </xf>
    <xf numFmtId="0" fontId="9" fillId="0" borderId="0" xfId="0" applyFont="1" applyAlignment="1">
      <alignment horizontal="center" vertical="center"/>
    </xf>
    <xf numFmtId="0" fontId="28" fillId="0" borderId="0" xfId="0" applyFont="1" applyAlignment="1">
      <alignment horizontal="center" vertical="center"/>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9" fillId="0" borderId="3" xfId="0" applyFont="1" applyBorder="1" applyAlignment="1">
      <alignment horizontal="center" vertical="center" wrapText="1"/>
    </xf>
    <xf numFmtId="0" fontId="8" fillId="0" borderId="6" xfId="0" applyFont="1" applyBorder="1" applyAlignment="1">
      <alignment horizontal="center" vertical="center"/>
    </xf>
    <xf numFmtId="0" fontId="8" fillId="0" borderId="0" xfId="0" applyFont="1" applyAlignment="1">
      <alignment horizontal="center" vertical="center" wrapText="1"/>
    </xf>
    <xf numFmtId="0" fontId="14" fillId="0" borderId="0" xfId="0" applyFont="1" applyAlignment="1">
      <alignment horizontal="left" vertical="top" wrapText="1"/>
    </xf>
    <xf numFmtId="167" fontId="1" fillId="2" borderId="3" xfId="1" applyNumberFormat="1" applyFont="1" applyFill="1" applyBorder="1" applyAlignment="1">
      <alignment horizontal="center" vertical="center" wrapText="1"/>
    </xf>
    <xf numFmtId="167" fontId="22" fillId="0" borderId="0" xfId="1" applyNumberFormat="1" applyFont="1" applyAlignment="1">
      <alignment horizontal="center" vertical="top" wrapText="1"/>
    </xf>
    <xf numFmtId="0" fontId="3"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4" fillId="0" borderId="0" xfId="0" applyFont="1" applyAlignment="1">
      <alignment horizontal="center" vertical="top" wrapText="1"/>
    </xf>
    <xf numFmtId="0" fontId="5" fillId="0" borderId="3" xfId="0" applyFont="1" applyBorder="1" applyAlignment="1">
      <alignment horizontal="center" vertical="center" wrapText="1"/>
    </xf>
    <xf numFmtId="0" fontId="11" fillId="0" borderId="3" xfId="0" applyFont="1" applyBorder="1" applyAlignment="1">
      <alignment horizontal="center" vertical="center" wrapText="1"/>
    </xf>
  </cellXfs>
  <cellStyles count="8">
    <cellStyle name="Comma" xfId="1" builtinId="3"/>
    <cellStyle name="Comma 3 2" xfId="2"/>
    <cellStyle name="Comma 5" xfId="4"/>
    <cellStyle name="Hyperlink" xfId="3" builtinId="8"/>
    <cellStyle name="Normal" xfId="0" builtinId="0"/>
    <cellStyle name="Normal 10" xfId="5"/>
    <cellStyle name="Normal 2 6" xfId="6"/>
    <cellStyle name="Percent"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781050</xdr:colOff>
      <xdr:row>2</xdr:row>
      <xdr:rowOff>47625</xdr:rowOff>
    </xdr:from>
    <xdr:to>
      <xdr:col>1</xdr:col>
      <xdr:colOff>1527035</xdr:colOff>
      <xdr:row>2</xdr:row>
      <xdr:rowOff>47625</xdr:rowOff>
    </xdr:to>
    <xdr:cxnSp macro="">
      <xdr:nvCxnSpPr>
        <xdr:cNvPr id="2" name="Straight Connector 1"/>
        <xdr:cNvCxnSpPr/>
      </xdr:nvCxnSpPr>
      <xdr:spPr>
        <a:xfrm>
          <a:off x="1282700" y="441325"/>
          <a:ext cx="74598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466725</xdr:colOff>
      <xdr:row>2</xdr:row>
      <xdr:rowOff>38100</xdr:rowOff>
    </xdr:from>
    <xdr:to>
      <xdr:col>1</xdr:col>
      <xdr:colOff>1340021</xdr:colOff>
      <xdr:row>2</xdr:row>
      <xdr:rowOff>38100</xdr:rowOff>
    </xdr:to>
    <xdr:cxnSp macro="">
      <xdr:nvCxnSpPr>
        <xdr:cNvPr id="2" name="Straight Connector 1"/>
        <xdr:cNvCxnSpPr/>
      </xdr:nvCxnSpPr>
      <xdr:spPr>
        <a:xfrm>
          <a:off x="803275" y="431800"/>
          <a:ext cx="87329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D11" sqref="D11"/>
    </sheetView>
  </sheetViews>
  <sheetFormatPr defaultColWidth="8.125" defaultRowHeight="18.75"/>
  <cols>
    <col min="1" max="1" width="47.875" style="29" customWidth="1"/>
    <col min="2" max="2" width="20.125" style="29" customWidth="1"/>
    <col min="3" max="3" width="37.375" style="29" customWidth="1"/>
    <col min="4" max="4" width="20.375" style="29" customWidth="1"/>
    <col min="5" max="5" width="10.875" style="29" bestFit="1" customWidth="1"/>
    <col min="6" max="256" width="8.125" style="29"/>
    <col min="257" max="257" width="45.625" style="29" customWidth="1"/>
    <col min="258" max="258" width="18.625" style="29" customWidth="1"/>
    <col min="259" max="259" width="45.625" style="29" customWidth="1"/>
    <col min="260" max="260" width="18.625" style="29" customWidth="1"/>
    <col min="261" max="512" width="8.125" style="29"/>
    <col min="513" max="513" width="45.625" style="29" customWidth="1"/>
    <col min="514" max="514" width="18.625" style="29" customWidth="1"/>
    <col min="515" max="515" width="45.625" style="29" customWidth="1"/>
    <col min="516" max="516" width="18.625" style="29" customWidth="1"/>
    <col min="517" max="768" width="8.125" style="29"/>
    <col min="769" max="769" width="45.625" style="29" customWidth="1"/>
    <col min="770" max="770" width="18.625" style="29" customWidth="1"/>
    <col min="771" max="771" width="45.625" style="29" customWidth="1"/>
    <col min="772" max="772" width="18.625" style="29" customWidth="1"/>
    <col min="773" max="1024" width="8.125" style="29"/>
    <col min="1025" max="1025" width="45.625" style="29" customWidth="1"/>
    <col min="1026" max="1026" width="18.625" style="29" customWidth="1"/>
    <col min="1027" max="1027" width="45.625" style="29" customWidth="1"/>
    <col min="1028" max="1028" width="18.625" style="29" customWidth="1"/>
    <col min="1029" max="1280" width="8.125" style="29"/>
    <col min="1281" max="1281" width="45.625" style="29" customWidth="1"/>
    <col min="1282" max="1282" width="18.625" style="29" customWidth="1"/>
    <col min="1283" max="1283" width="45.625" style="29" customWidth="1"/>
    <col min="1284" max="1284" width="18.625" style="29" customWidth="1"/>
    <col min="1285" max="1536" width="8.125" style="29"/>
    <col min="1537" max="1537" width="45.625" style="29" customWidth="1"/>
    <col min="1538" max="1538" width="18.625" style="29" customWidth="1"/>
    <col min="1539" max="1539" width="45.625" style="29" customWidth="1"/>
    <col min="1540" max="1540" width="18.625" style="29" customWidth="1"/>
    <col min="1541" max="1792" width="8.125" style="29"/>
    <col min="1793" max="1793" width="45.625" style="29" customWidth="1"/>
    <col min="1794" max="1794" width="18.625" style="29" customWidth="1"/>
    <col min="1795" max="1795" width="45.625" style="29" customWidth="1"/>
    <col min="1796" max="1796" width="18.625" style="29" customWidth="1"/>
    <col min="1797" max="2048" width="8.125" style="29"/>
    <col min="2049" max="2049" width="45.625" style="29" customWidth="1"/>
    <col min="2050" max="2050" width="18.625" style="29" customWidth="1"/>
    <col min="2051" max="2051" width="45.625" style="29" customWidth="1"/>
    <col min="2052" max="2052" width="18.625" style="29" customWidth="1"/>
    <col min="2053" max="2304" width="8.125" style="29"/>
    <col min="2305" max="2305" width="45.625" style="29" customWidth="1"/>
    <col min="2306" max="2306" width="18.625" style="29" customWidth="1"/>
    <col min="2307" max="2307" width="45.625" style="29" customWidth="1"/>
    <col min="2308" max="2308" width="18.625" style="29" customWidth="1"/>
    <col min="2309" max="2560" width="8.125" style="29"/>
    <col min="2561" max="2561" width="45.625" style="29" customWidth="1"/>
    <col min="2562" max="2562" width="18.625" style="29" customWidth="1"/>
    <col min="2563" max="2563" width="45.625" style="29" customWidth="1"/>
    <col min="2564" max="2564" width="18.625" style="29" customWidth="1"/>
    <col min="2565" max="2816" width="8.125" style="29"/>
    <col min="2817" max="2817" width="45.625" style="29" customWidth="1"/>
    <col min="2818" max="2818" width="18.625" style="29" customWidth="1"/>
    <col min="2819" max="2819" width="45.625" style="29" customWidth="1"/>
    <col min="2820" max="2820" width="18.625" style="29" customWidth="1"/>
    <col min="2821" max="3072" width="8.125" style="29"/>
    <col min="3073" max="3073" width="45.625" style="29" customWidth="1"/>
    <col min="3074" max="3074" width="18.625" style="29" customWidth="1"/>
    <col min="3075" max="3075" width="45.625" style="29" customWidth="1"/>
    <col min="3076" max="3076" width="18.625" style="29" customWidth="1"/>
    <col min="3077" max="3328" width="8.125" style="29"/>
    <col min="3329" max="3329" width="45.625" style="29" customWidth="1"/>
    <col min="3330" max="3330" width="18.625" style="29" customWidth="1"/>
    <col min="3331" max="3331" width="45.625" style="29" customWidth="1"/>
    <col min="3332" max="3332" width="18.625" style="29" customWidth="1"/>
    <col min="3333" max="3584" width="8.125" style="29"/>
    <col min="3585" max="3585" width="45.625" style="29" customWidth="1"/>
    <col min="3586" max="3586" width="18.625" style="29" customWidth="1"/>
    <col min="3587" max="3587" width="45.625" style="29" customWidth="1"/>
    <col min="3588" max="3588" width="18.625" style="29" customWidth="1"/>
    <col min="3589" max="3840" width="8.125" style="29"/>
    <col min="3841" max="3841" width="45.625" style="29" customWidth="1"/>
    <col min="3842" max="3842" width="18.625" style="29" customWidth="1"/>
    <col min="3843" max="3843" width="45.625" style="29" customWidth="1"/>
    <col min="3844" max="3844" width="18.625" style="29" customWidth="1"/>
    <col min="3845" max="4096" width="8.125" style="29"/>
    <col min="4097" max="4097" width="45.625" style="29" customWidth="1"/>
    <col min="4098" max="4098" width="18.625" style="29" customWidth="1"/>
    <col min="4099" max="4099" width="45.625" style="29" customWidth="1"/>
    <col min="4100" max="4100" width="18.625" style="29" customWidth="1"/>
    <col min="4101" max="4352" width="8.125" style="29"/>
    <col min="4353" max="4353" width="45.625" style="29" customWidth="1"/>
    <col min="4354" max="4354" width="18.625" style="29" customWidth="1"/>
    <col min="4355" max="4355" width="45.625" style="29" customWidth="1"/>
    <col min="4356" max="4356" width="18.625" style="29" customWidth="1"/>
    <col min="4357" max="4608" width="8.125" style="29"/>
    <col min="4609" max="4609" width="45.625" style="29" customWidth="1"/>
    <col min="4610" max="4610" width="18.625" style="29" customWidth="1"/>
    <col min="4611" max="4611" width="45.625" style="29" customWidth="1"/>
    <col min="4612" max="4612" width="18.625" style="29" customWidth="1"/>
    <col min="4613" max="4864" width="8.125" style="29"/>
    <col min="4865" max="4865" width="45.625" style="29" customWidth="1"/>
    <col min="4866" max="4866" width="18.625" style="29" customWidth="1"/>
    <col min="4867" max="4867" width="45.625" style="29" customWidth="1"/>
    <col min="4868" max="4868" width="18.625" style="29" customWidth="1"/>
    <col min="4869" max="5120" width="8.125" style="29"/>
    <col min="5121" max="5121" width="45.625" style="29" customWidth="1"/>
    <col min="5122" max="5122" width="18.625" style="29" customWidth="1"/>
    <col min="5123" max="5123" width="45.625" style="29" customWidth="1"/>
    <col min="5124" max="5124" width="18.625" style="29" customWidth="1"/>
    <col min="5125" max="5376" width="8.125" style="29"/>
    <col min="5377" max="5377" width="45.625" style="29" customWidth="1"/>
    <col min="5378" max="5378" width="18.625" style="29" customWidth="1"/>
    <col min="5379" max="5379" width="45.625" style="29" customWidth="1"/>
    <col min="5380" max="5380" width="18.625" style="29" customWidth="1"/>
    <col min="5381" max="5632" width="8.125" style="29"/>
    <col min="5633" max="5633" width="45.625" style="29" customWidth="1"/>
    <col min="5634" max="5634" width="18.625" style="29" customWidth="1"/>
    <col min="5635" max="5635" width="45.625" style="29" customWidth="1"/>
    <col min="5636" max="5636" width="18.625" style="29" customWidth="1"/>
    <col min="5637" max="5888" width="8.125" style="29"/>
    <col min="5889" max="5889" width="45.625" style="29" customWidth="1"/>
    <col min="5890" max="5890" width="18.625" style="29" customWidth="1"/>
    <col min="5891" max="5891" width="45.625" style="29" customWidth="1"/>
    <col min="5892" max="5892" width="18.625" style="29" customWidth="1"/>
    <col min="5893" max="6144" width="8.125" style="29"/>
    <col min="6145" max="6145" width="45.625" style="29" customWidth="1"/>
    <col min="6146" max="6146" width="18.625" style="29" customWidth="1"/>
    <col min="6147" max="6147" width="45.625" style="29" customWidth="1"/>
    <col min="6148" max="6148" width="18.625" style="29" customWidth="1"/>
    <col min="6149" max="6400" width="8.125" style="29"/>
    <col min="6401" max="6401" width="45.625" style="29" customWidth="1"/>
    <col min="6402" max="6402" width="18.625" style="29" customWidth="1"/>
    <col min="6403" max="6403" width="45.625" style="29" customWidth="1"/>
    <col min="6404" max="6404" width="18.625" style="29" customWidth="1"/>
    <col min="6405" max="6656" width="8.125" style="29"/>
    <col min="6657" max="6657" width="45.625" style="29" customWidth="1"/>
    <col min="6658" max="6658" width="18.625" style="29" customWidth="1"/>
    <col min="6659" max="6659" width="45.625" style="29" customWidth="1"/>
    <col min="6660" max="6660" width="18.625" style="29" customWidth="1"/>
    <col min="6661" max="6912" width="8.125" style="29"/>
    <col min="6913" max="6913" width="45.625" style="29" customWidth="1"/>
    <col min="6914" max="6914" width="18.625" style="29" customWidth="1"/>
    <col min="6915" max="6915" width="45.625" style="29" customWidth="1"/>
    <col min="6916" max="6916" width="18.625" style="29" customWidth="1"/>
    <col min="6917" max="7168" width="8.125" style="29"/>
    <col min="7169" max="7169" width="45.625" style="29" customWidth="1"/>
    <col min="7170" max="7170" width="18.625" style="29" customWidth="1"/>
    <col min="7171" max="7171" width="45.625" style="29" customWidth="1"/>
    <col min="7172" max="7172" width="18.625" style="29" customWidth="1"/>
    <col min="7173" max="7424" width="8.125" style="29"/>
    <col min="7425" max="7425" width="45.625" style="29" customWidth="1"/>
    <col min="7426" max="7426" width="18.625" style="29" customWidth="1"/>
    <col min="7427" max="7427" width="45.625" style="29" customWidth="1"/>
    <col min="7428" max="7428" width="18.625" style="29" customWidth="1"/>
    <col min="7429" max="7680" width="8.125" style="29"/>
    <col min="7681" max="7681" width="45.625" style="29" customWidth="1"/>
    <col min="7682" max="7682" width="18.625" style="29" customWidth="1"/>
    <col min="7683" max="7683" width="45.625" style="29" customWidth="1"/>
    <col min="7684" max="7684" width="18.625" style="29" customWidth="1"/>
    <col min="7685" max="7936" width="8.125" style="29"/>
    <col min="7937" max="7937" width="45.625" style="29" customWidth="1"/>
    <col min="7938" max="7938" width="18.625" style="29" customWidth="1"/>
    <col min="7939" max="7939" width="45.625" style="29" customWidth="1"/>
    <col min="7940" max="7940" width="18.625" style="29" customWidth="1"/>
    <col min="7941" max="8192" width="8.125" style="29"/>
    <col min="8193" max="8193" width="45.625" style="29" customWidth="1"/>
    <col min="8194" max="8194" width="18.625" style="29" customWidth="1"/>
    <col min="8195" max="8195" width="45.625" style="29" customWidth="1"/>
    <col min="8196" max="8196" width="18.625" style="29" customWidth="1"/>
    <col min="8197" max="8448" width="8.125" style="29"/>
    <col min="8449" max="8449" width="45.625" style="29" customWidth="1"/>
    <col min="8450" max="8450" width="18.625" style="29" customWidth="1"/>
    <col min="8451" max="8451" width="45.625" style="29" customWidth="1"/>
    <col min="8452" max="8452" width="18.625" style="29" customWidth="1"/>
    <col min="8453" max="8704" width="8.125" style="29"/>
    <col min="8705" max="8705" width="45.625" style="29" customWidth="1"/>
    <col min="8706" max="8706" width="18.625" style="29" customWidth="1"/>
    <col min="8707" max="8707" width="45.625" style="29" customWidth="1"/>
    <col min="8708" max="8708" width="18.625" style="29" customWidth="1"/>
    <col min="8709" max="8960" width="8.125" style="29"/>
    <col min="8961" max="8961" width="45.625" style="29" customWidth="1"/>
    <col min="8962" max="8962" width="18.625" style="29" customWidth="1"/>
    <col min="8963" max="8963" width="45.625" style="29" customWidth="1"/>
    <col min="8964" max="8964" width="18.625" style="29" customWidth="1"/>
    <col min="8965" max="9216" width="8.125" style="29"/>
    <col min="9217" max="9217" width="45.625" style="29" customWidth="1"/>
    <col min="9218" max="9218" width="18.625" style="29" customWidth="1"/>
    <col min="9219" max="9219" width="45.625" style="29" customWidth="1"/>
    <col min="9220" max="9220" width="18.625" style="29" customWidth="1"/>
    <col min="9221" max="9472" width="8.125" style="29"/>
    <col min="9473" max="9473" width="45.625" style="29" customWidth="1"/>
    <col min="9474" max="9474" width="18.625" style="29" customWidth="1"/>
    <col min="9475" max="9475" width="45.625" style="29" customWidth="1"/>
    <col min="9476" max="9476" width="18.625" style="29" customWidth="1"/>
    <col min="9477" max="9728" width="8.125" style="29"/>
    <col min="9729" max="9729" width="45.625" style="29" customWidth="1"/>
    <col min="9730" max="9730" width="18.625" style="29" customWidth="1"/>
    <col min="9731" max="9731" width="45.625" style="29" customWidth="1"/>
    <col min="9732" max="9732" width="18.625" style="29" customWidth="1"/>
    <col min="9733" max="9984" width="8.125" style="29"/>
    <col min="9985" max="9985" width="45.625" style="29" customWidth="1"/>
    <col min="9986" max="9986" width="18.625" style="29" customWidth="1"/>
    <col min="9987" max="9987" width="45.625" style="29" customWidth="1"/>
    <col min="9988" max="9988" width="18.625" style="29" customWidth="1"/>
    <col min="9989" max="10240" width="8.125" style="29"/>
    <col min="10241" max="10241" width="45.625" style="29" customWidth="1"/>
    <col min="10242" max="10242" width="18.625" style="29" customWidth="1"/>
    <col min="10243" max="10243" width="45.625" style="29" customWidth="1"/>
    <col min="10244" max="10244" width="18.625" style="29" customWidth="1"/>
    <col min="10245" max="10496" width="8.125" style="29"/>
    <col min="10497" max="10497" width="45.625" style="29" customWidth="1"/>
    <col min="10498" max="10498" width="18.625" style="29" customWidth="1"/>
    <col min="10499" max="10499" width="45.625" style="29" customWidth="1"/>
    <col min="10500" max="10500" width="18.625" style="29" customWidth="1"/>
    <col min="10501" max="10752" width="8.125" style="29"/>
    <col min="10753" max="10753" width="45.625" style="29" customWidth="1"/>
    <col min="10754" max="10754" width="18.625" style="29" customWidth="1"/>
    <col min="10755" max="10755" width="45.625" style="29" customWidth="1"/>
    <col min="10756" max="10756" width="18.625" style="29" customWidth="1"/>
    <col min="10757" max="11008" width="8.125" style="29"/>
    <col min="11009" max="11009" width="45.625" style="29" customWidth="1"/>
    <col min="11010" max="11010" width="18.625" style="29" customWidth="1"/>
    <col min="11011" max="11011" width="45.625" style="29" customWidth="1"/>
    <col min="11012" max="11012" width="18.625" style="29" customWidth="1"/>
    <col min="11013" max="11264" width="8.125" style="29"/>
    <col min="11265" max="11265" width="45.625" style="29" customWidth="1"/>
    <col min="11266" max="11266" width="18.625" style="29" customWidth="1"/>
    <col min="11267" max="11267" width="45.625" style="29" customWidth="1"/>
    <col min="11268" max="11268" width="18.625" style="29" customWidth="1"/>
    <col min="11269" max="11520" width="8.125" style="29"/>
    <col min="11521" max="11521" width="45.625" style="29" customWidth="1"/>
    <col min="11522" max="11522" width="18.625" style="29" customWidth="1"/>
    <col min="11523" max="11523" width="45.625" style="29" customWidth="1"/>
    <col min="11524" max="11524" width="18.625" style="29" customWidth="1"/>
    <col min="11525" max="11776" width="8.125" style="29"/>
    <col min="11777" max="11777" width="45.625" style="29" customWidth="1"/>
    <col min="11778" max="11778" width="18.625" style="29" customWidth="1"/>
    <col min="11779" max="11779" width="45.625" style="29" customWidth="1"/>
    <col min="11780" max="11780" width="18.625" style="29" customWidth="1"/>
    <col min="11781" max="12032" width="8.125" style="29"/>
    <col min="12033" max="12033" width="45.625" style="29" customWidth="1"/>
    <col min="12034" max="12034" width="18.625" style="29" customWidth="1"/>
    <col min="12035" max="12035" width="45.625" style="29" customWidth="1"/>
    <col min="12036" max="12036" width="18.625" style="29" customWidth="1"/>
    <col min="12037" max="12288" width="8.125" style="29"/>
    <col min="12289" max="12289" width="45.625" style="29" customWidth="1"/>
    <col min="12290" max="12290" width="18.625" style="29" customWidth="1"/>
    <col min="12291" max="12291" width="45.625" style="29" customWidth="1"/>
    <col min="12292" max="12292" width="18.625" style="29" customWidth="1"/>
    <col min="12293" max="12544" width="8.125" style="29"/>
    <col min="12545" max="12545" width="45.625" style="29" customWidth="1"/>
    <col min="12546" max="12546" width="18.625" style="29" customWidth="1"/>
    <col min="12547" max="12547" width="45.625" style="29" customWidth="1"/>
    <col min="12548" max="12548" width="18.625" style="29" customWidth="1"/>
    <col min="12549" max="12800" width="8.125" style="29"/>
    <col min="12801" max="12801" width="45.625" style="29" customWidth="1"/>
    <col min="12802" max="12802" width="18.625" style="29" customWidth="1"/>
    <col min="12803" max="12803" width="45.625" style="29" customWidth="1"/>
    <col min="12804" max="12804" width="18.625" style="29" customWidth="1"/>
    <col min="12805" max="13056" width="8.125" style="29"/>
    <col min="13057" max="13057" width="45.625" style="29" customWidth="1"/>
    <col min="13058" max="13058" width="18.625" style="29" customWidth="1"/>
    <col min="13059" max="13059" width="45.625" style="29" customWidth="1"/>
    <col min="13060" max="13060" width="18.625" style="29" customWidth="1"/>
    <col min="13061" max="13312" width="8.125" style="29"/>
    <col min="13313" max="13313" width="45.625" style="29" customWidth="1"/>
    <col min="13314" max="13314" width="18.625" style="29" customWidth="1"/>
    <col min="13315" max="13315" width="45.625" style="29" customWidth="1"/>
    <col min="13316" max="13316" width="18.625" style="29" customWidth="1"/>
    <col min="13317" max="13568" width="8.125" style="29"/>
    <col min="13569" max="13569" width="45.625" style="29" customWidth="1"/>
    <col min="13570" max="13570" width="18.625" style="29" customWidth="1"/>
    <col min="13571" max="13571" width="45.625" style="29" customWidth="1"/>
    <col min="13572" max="13572" width="18.625" style="29" customWidth="1"/>
    <col min="13573" max="13824" width="8.125" style="29"/>
    <col min="13825" max="13825" width="45.625" style="29" customWidth="1"/>
    <col min="13826" max="13826" width="18.625" style="29" customWidth="1"/>
    <col min="13827" max="13827" width="45.625" style="29" customWidth="1"/>
    <col min="13828" max="13828" width="18.625" style="29" customWidth="1"/>
    <col min="13829" max="14080" width="8.125" style="29"/>
    <col min="14081" max="14081" width="45.625" style="29" customWidth="1"/>
    <col min="14082" max="14082" width="18.625" style="29" customWidth="1"/>
    <col min="14083" max="14083" width="45.625" style="29" customWidth="1"/>
    <col min="14084" max="14084" width="18.625" style="29" customWidth="1"/>
    <col min="14085" max="14336" width="8.125" style="29"/>
    <col min="14337" max="14337" width="45.625" style="29" customWidth="1"/>
    <col min="14338" max="14338" width="18.625" style="29" customWidth="1"/>
    <col min="14339" max="14339" width="45.625" style="29" customWidth="1"/>
    <col min="14340" max="14340" width="18.625" style="29" customWidth="1"/>
    <col min="14341" max="14592" width="8.125" style="29"/>
    <col min="14593" max="14593" width="45.625" style="29" customWidth="1"/>
    <col min="14594" max="14594" width="18.625" style="29" customWidth="1"/>
    <col min="14595" max="14595" width="45.625" style="29" customWidth="1"/>
    <col min="14596" max="14596" width="18.625" style="29" customWidth="1"/>
    <col min="14597" max="14848" width="8.125" style="29"/>
    <col min="14849" max="14849" width="45.625" style="29" customWidth="1"/>
    <col min="14850" max="14850" width="18.625" style="29" customWidth="1"/>
    <col min="14851" max="14851" width="45.625" style="29" customWidth="1"/>
    <col min="14852" max="14852" width="18.625" style="29" customWidth="1"/>
    <col min="14853" max="15104" width="8.125" style="29"/>
    <col min="15105" max="15105" width="45.625" style="29" customWidth="1"/>
    <col min="15106" max="15106" width="18.625" style="29" customWidth="1"/>
    <col min="15107" max="15107" width="45.625" style="29" customWidth="1"/>
    <col min="15108" max="15108" width="18.625" style="29" customWidth="1"/>
    <col min="15109" max="15360" width="8.125" style="29"/>
    <col min="15361" max="15361" width="45.625" style="29" customWidth="1"/>
    <col min="15362" max="15362" width="18.625" style="29" customWidth="1"/>
    <col min="15363" max="15363" width="45.625" style="29" customWidth="1"/>
    <col min="15364" max="15364" width="18.625" style="29" customWidth="1"/>
    <col min="15365" max="15616" width="8.125" style="29"/>
    <col min="15617" max="15617" width="45.625" style="29" customWidth="1"/>
    <col min="15618" max="15618" width="18.625" style="29" customWidth="1"/>
    <col min="15619" max="15619" width="45.625" style="29" customWidth="1"/>
    <col min="15620" max="15620" width="18.625" style="29" customWidth="1"/>
    <col min="15621" max="15872" width="8.125" style="29"/>
    <col min="15873" max="15873" width="45.625" style="29" customWidth="1"/>
    <col min="15874" max="15874" width="18.625" style="29" customWidth="1"/>
    <col min="15875" max="15875" width="45.625" style="29" customWidth="1"/>
    <col min="15876" max="15876" width="18.625" style="29" customWidth="1"/>
    <col min="15877" max="16128" width="8.125" style="29"/>
    <col min="16129" max="16129" width="45.625" style="29" customWidth="1"/>
    <col min="16130" max="16130" width="18.625" style="29" customWidth="1"/>
    <col min="16131" max="16131" width="45.625" style="29" customWidth="1"/>
    <col min="16132" max="16132" width="18.625" style="29" customWidth="1"/>
    <col min="16133" max="16384" width="8.125" style="29"/>
  </cols>
  <sheetData>
    <row r="1" spans="1:11" ht="22.5" customHeight="1">
      <c r="A1" s="28" t="s">
        <v>100</v>
      </c>
      <c r="C1" s="142" t="s">
        <v>60</v>
      </c>
      <c r="D1" s="142"/>
      <c r="J1" s="30"/>
    </row>
    <row r="2" spans="1:11">
      <c r="A2" s="31"/>
    </row>
    <row r="3" spans="1:11" ht="24" customHeight="1">
      <c r="A3" s="143" t="s">
        <v>129</v>
      </c>
      <c r="B3" s="143"/>
      <c r="C3" s="143"/>
      <c r="D3" s="143"/>
    </row>
    <row r="4" spans="1:11">
      <c r="A4" s="144" t="s">
        <v>57</v>
      </c>
      <c r="B4" s="144"/>
      <c r="C4" s="144"/>
      <c r="D4" s="144"/>
    </row>
    <row r="5" spans="1:11">
      <c r="A5" s="145" t="s">
        <v>61</v>
      </c>
      <c r="B5" s="145"/>
      <c r="C5" s="145"/>
      <c r="D5" s="145"/>
      <c r="K5" s="30"/>
    </row>
    <row r="6" spans="1:11">
      <c r="A6" s="27" t="s">
        <v>8</v>
      </c>
      <c r="B6" s="27" t="s">
        <v>9</v>
      </c>
      <c r="C6" s="27" t="s">
        <v>10</v>
      </c>
      <c r="D6" s="27" t="s">
        <v>9</v>
      </c>
      <c r="F6" s="30"/>
    </row>
    <row r="7" spans="1:11" ht="24.95" customHeight="1">
      <c r="A7" s="27" t="s">
        <v>11</v>
      </c>
      <c r="B7" s="86">
        <f>+B8+B9+B10+B13</f>
        <v>14101916</v>
      </c>
      <c r="C7" s="87" t="s">
        <v>12</v>
      </c>
      <c r="D7" s="88">
        <f>+D8+D9+D10+D13</f>
        <v>14101916</v>
      </c>
      <c r="E7" s="38"/>
    </row>
    <row r="8" spans="1:11" ht="24.95" customHeight="1">
      <c r="A8" s="33" t="s">
        <v>37</v>
      </c>
      <c r="B8" s="89">
        <v>83000</v>
      </c>
      <c r="C8" s="90" t="s">
        <v>43</v>
      </c>
      <c r="D8" s="91">
        <v>6750000</v>
      </c>
    </row>
    <row r="9" spans="1:11" ht="29.25" customHeight="1">
      <c r="A9" s="34" t="s">
        <v>38</v>
      </c>
      <c r="B9" s="92">
        <v>7019700</v>
      </c>
      <c r="C9" s="93" t="s">
        <v>39</v>
      </c>
      <c r="D9" s="36">
        <f>7199882+13960</f>
        <v>7213842</v>
      </c>
    </row>
    <row r="10" spans="1:11" ht="39" customHeight="1">
      <c r="A10" s="35" t="s">
        <v>40</v>
      </c>
      <c r="B10" s="92">
        <v>6999216</v>
      </c>
      <c r="C10" s="36" t="s">
        <v>62</v>
      </c>
      <c r="D10" s="36">
        <v>138074</v>
      </c>
    </row>
    <row r="11" spans="1:11" ht="24.95" customHeight="1">
      <c r="A11" s="35" t="s">
        <v>41</v>
      </c>
      <c r="B11" s="92">
        <f>B10</f>
        <v>6999216</v>
      </c>
      <c r="C11" s="94"/>
      <c r="D11" s="36"/>
    </row>
    <row r="12" spans="1:11" ht="24.95" customHeight="1">
      <c r="A12" s="35" t="s">
        <v>42</v>
      </c>
      <c r="B12" s="92">
        <v>0</v>
      </c>
      <c r="C12" s="36"/>
      <c r="D12" s="36"/>
    </row>
    <row r="13" spans="1:11" ht="24.95" customHeight="1">
      <c r="A13" s="35" t="s">
        <v>63</v>
      </c>
      <c r="B13" s="92"/>
      <c r="C13" s="36"/>
      <c r="D13" s="36"/>
    </row>
    <row r="14" spans="1:11" ht="24.95" customHeight="1">
      <c r="A14" s="27"/>
      <c r="B14" s="32"/>
      <c r="C14" s="37"/>
      <c r="D14" s="37"/>
    </row>
    <row r="15" spans="1:11" ht="41.25" customHeight="1">
      <c r="A15" s="146" t="s">
        <v>64</v>
      </c>
      <c r="B15" s="146"/>
      <c r="C15" s="146"/>
      <c r="D15" s="146"/>
    </row>
  </sheetData>
  <mergeCells count="5">
    <mergeCell ref="C1:D1"/>
    <mergeCell ref="A3:D3"/>
    <mergeCell ref="A4:D4"/>
    <mergeCell ref="A5:D5"/>
    <mergeCell ref="A15:D15"/>
  </mergeCells>
  <pageMargins left="0.70866141732283472" right="0.17" top="0.74803149606299213" bottom="0.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opLeftCell="A10" workbookViewId="0">
      <selection activeCell="G16" sqref="G16"/>
    </sheetView>
  </sheetViews>
  <sheetFormatPr defaultColWidth="8.375" defaultRowHeight="15.75"/>
  <cols>
    <col min="1" max="1" width="6.625" style="48" customWidth="1"/>
    <col min="2" max="2" width="33.375" style="48" customWidth="1"/>
    <col min="3" max="3" width="16.625" style="48" customWidth="1"/>
    <col min="4" max="4" width="15.125" style="48" customWidth="1"/>
    <col min="5" max="5" width="16" style="48" customWidth="1"/>
    <col min="6" max="6" width="15.375" style="48" customWidth="1"/>
    <col min="7" max="7" width="10.125" style="48" customWidth="1"/>
    <col min="8" max="8" width="9.875" style="48" customWidth="1"/>
    <col min="9" max="9" width="8.375" style="48"/>
    <col min="10" max="10" width="10.75" style="48" bestFit="1" customWidth="1"/>
    <col min="11" max="256" width="8.375" style="48"/>
    <col min="257" max="257" width="6.625" style="48" customWidth="1"/>
    <col min="258" max="258" width="33.375" style="48" customWidth="1"/>
    <col min="259" max="259" width="16.625" style="48" customWidth="1"/>
    <col min="260" max="260" width="15.125" style="48" customWidth="1"/>
    <col min="261" max="261" width="16" style="48" customWidth="1"/>
    <col min="262" max="262" width="15.375" style="48" customWidth="1"/>
    <col min="263" max="263" width="10.125" style="48" customWidth="1"/>
    <col min="264" max="264" width="9.875" style="48" customWidth="1"/>
    <col min="265" max="512" width="8.375" style="48"/>
    <col min="513" max="513" width="6.625" style="48" customWidth="1"/>
    <col min="514" max="514" width="33.375" style="48" customWidth="1"/>
    <col min="515" max="515" width="16.625" style="48" customWidth="1"/>
    <col min="516" max="516" width="15.125" style="48" customWidth="1"/>
    <col min="517" max="517" width="16" style="48" customWidth="1"/>
    <col min="518" max="518" width="15.375" style="48" customWidth="1"/>
    <col min="519" max="519" width="10.125" style="48" customWidth="1"/>
    <col min="520" max="520" width="9.875" style="48" customWidth="1"/>
    <col min="521" max="768" width="8.375" style="48"/>
    <col min="769" max="769" width="6.625" style="48" customWidth="1"/>
    <col min="770" max="770" width="33.375" style="48" customWidth="1"/>
    <col min="771" max="771" width="16.625" style="48" customWidth="1"/>
    <col min="772" max="772" width="15.125" style="48" customWidth="1"/>
    <col min="773" max="773" width="16" style="48" customWidth="1"/>
    <col min="774" max="774" width="15.375" style="48" customWidth="1"/>
    <col min="775" max="775" width="10.125" style="48" customWidth="1"/>
    <col min="776" max="776" width="9.875" style="48" customWidth="1"/>
    <col min="777" max="1024" width="8.375" style="48"/>
    <col min="1025" max="1025" width="6.625" style="48" customWidth="1"/>
    <col min="1026" max="1026" width="33.375" style="48" customWidth="1"/>
    <col min="1027" max="1027" width="16.625" style="48" customWidth="1"/>
    <col min="1028" max="1028" width="15.125" style="48" customWidth="1"/>
    <col min="1029" max="1029" width="16" style="48" customWidth="1"/>
    <col min="1030" max="1030" width="15.375" style="48" customWidth="1"/>
    <col min="1031" max="1031" width="10.125" style="48" customWidth="1"/>
    <col min="1032" max="1032" width="9.875" style="48" customWidth="1"/>
    <col min="1033" max="1280" width="8.375" style="48"/>
    <col min="1281" max="1281" width="6.625" style="48" customWidth="1"/>
    <col min="1282" max="1282" width="33.375" style="48" customWidth="1"/>
    <col min="1283" max="1283" width="16.625" style="48" customWidth="1"/>
    <col min="1284" max="1284" width="15.125" style="48" customWidth="1"/>
    <col min="1285" max="1285" width="16" style="48" customWidth="1"/>
    <col min="1286" max="1286" width="15.375" style="48" customWidth="1"/>
    <col min="1287" max="1287" width="10.125" style="48" customWidth="1"/>
    <col min="1288" max="1288" width="9.875" style="48" customWidth="1"/>
    <col min="1289" max="1536" width="8.375" style="48"/>
    <col min="1537" max="1537" width="6.625" style="48" customWidth="1"/>
    <col min="1538" max="1538" width="33.375" style="48" customWidth="1"/>
    <col min="1539" max="1539" width="16.625" style="48" customWidth="1"/>
    <col min="1540" max="1540" width="15.125" style="48" customWidth="1"/>
    <col min="1541" max="1541" width="16" style="48" customWidth="1"/>
    <col min="1542" max="1542" width="15.375" style="48" customWidth="1"/>
    <col min="1543" max="1543" width="10.125" style="48" customWidth="1"/>
    <col min="1544" max="1544" width="9.875" style="48" customWidth="1"/>
    <col min="1545" max="1792" width="8.375" style="48"/>
    <col min="1793" max="1793" width="6.625" style="48" customWidth="1"/>
    <col min="1794" max="1794" width="33.375" style="48" customWidth="1"/>
    <col min="1795" max="1795" width="16.625" style="48" customWidth="1"/>
    <col min="1796" max="1796" width="15.125" style="48" customWidth="1"/>
    <col min="1797" max="1797" width="16" style="48" customWidth="1"/>
    <col min="1798" max="1798" width="15.375" style="48" customWidth="1"/>
    <col min="1799" max="1799" width="10.125" style="48" customWidth="1"/>
    <col min="1800" max="1800" width="9.875" style="48" customWidth="1"/>
    <col min="1801" max="2048" width="8.375" style="48"/>
    <col min="2049" max="2049" width="6.625" style="48" customWidth="1"/>
    <col min="2050" max="2050" width="33.375" style="48" customWidth="1"/>
    <col min="2051" max="2051" width="16.625" style="48" customWidth="1"/>
    <col min="2052" max="2052" width="15.125" style="48" customWidth="1"/>
    <col min="2053" max="2053" width="16" style="48" customWidth="1"/>
    <col min="2054" max="2054" width="15.375" style="48" customWidth="1"/>
    <col min="2055" max="2055" width="10.125" style="48" customWidth="1"/>
    <col min="2056" max="2056" width="9.875" style="48" customWidth="1"/>
    <col min="2057" max="2304" width="8.375" style="48"/>
    <col min="2305" max="2305" width="6.625" style="48" customWidth="1"/>
    <col min="2306" max="2306" width="33.375" style="48" customWidth="1"/>
    <col min="2307" max="2307" width="16.625" style="48" customWidth="1"/>
    <col min="2308" max="2308" width="15.125" style="48" customWidth="1"/>
    <col min="2309" max="2309" width="16" style="48" customWidth="1"/>
    <col min="2310" max="2310" width="15.375" style="48" customWidth="1"/>
    <col min="2311" max="2311" width="10.125" style="48" customWidth="1"/>
    <col min="2312" max="2312" width="9.875" style="48" customWidth="1"/>
    <col min="2313" max="2560" width="8.375" style="48"/>
    <col min="2561" max="2561" width="6.625" style="48" customWidth="1"/>
    <col min="2562" max="2562" width="33.375" style="48" customWidth="1"/>
    <col min="2563" max="2563" width="16.625" style="48" customWidth="1"/>
    <col min="2564" max="2564" width="15.125" style="48" customWidth="1"/>
    <col min="2565" max="2565" width="16" style="48" customWidth="1"/>
    <col min="2566" max="2566" width="15.375" style="48" customWidth="1"/>
    <col min="2567" max="2567" width="10.125" style="48" customWidth="1"/>
    <col min="2568" max="2568" width="9.875" style="48" customWidth="1"/>
    <col min="2569" max="2816" width="8.375" style="48"/>
    <col min="2817" max="2817" width="6.625" style="48" customWidth="1"/>
    <col min="2818" max="2818" width="33.375" style="48" customWidth="1"/>
    <col min="2819" max="2819" width="16.625" style="48" customWidth="1"/>
    <col min="2820" max="2820" width="15.125" style="48" customWidth="1"/>
    <col min="2821" max="2821" width="16" style="48" customWidth="1"/>
    <col min="2822" max="2822" width="15.375" style="48" customWidth="1"/>
    <col min="2823" max="2823" width="10.125" style="48" customWidth="1"/>
    <col min="2824" max="2824" width="9.875" style="48" customWidth="1"/>
    <col min="2825" max="3072" width="8.375" style="48"/>
    <col min="3073" max="3073" width="6.625" style="48" customWidth="1"/>
    <col min="3074" max="3074" width="33.375" style="48" customWidth="1"/>
    <col min="3075" max="3075" width="16.625" style="48" customWidth="1"/>
    <col min="3076" max="3076" width="15.125" style="48" customWidth="1"/>
    <col min="3077" max="3077" width="16" style="48" customWidth="1"/>
    <col min="3078" max="3078" width="15.375" style="48" customWidth="1"/>
    <col min="3079" max="3079" width="10.125" style="48" customWidth="1"/>
    <col min="3080" max="3080" width="9.875" style="48" customWidth="1"/>
    <col min="3081" max="3328" width="8.375" style="48"/>
    <col min="3329" max="3329" width="6.625" style="48" customWidth="1"/>
    <col min="3330" max="3330" width="33.375" style="48" customWidth="1"/>
    <col min="3331" max="3331" width="16.625" style="48" customWidth="1"/>
    <col min="3332" max="3332" width="15.125" style="48" customWidth="1"/>
    <col min="3333" max="3333" width="16" style="48" customWidth="1"/>
    <col min="3334" max="3334" width="15.375" style="48" customWidth="1"/>
    <col min="3335" max="3335" width="10.125" style="48" customWidth="1"/>
    <col min="3336" max="3336" width="9.875" style="48" customWidth="1"/>
    <col min="3337" max="3584" width="8.375" style="48"/>
    <col min="3585" max="3585" width="6.625" style="48" customWidth="1"/>
    <col min="3586" max="3586" width="33.375" style="48" customWidth="1"/>
    <col min="3587" max="3587" width="16.625" style="48" customWidth="1"/>
    <col min="3588" max="3588" width="15.125" style="48" customWidth="1"/>
    <col min="3589" max="3589" width="16" style="48" customWidth="1"/>
    <col min="3590" max="3590" width="15.375" style="48" customWidth="1"/>
    <col min="3591" max="3591" width="10.125" style="48" customWidth="1"/>
    <col min="3592" max="3592" width="9.875" style="48" customWidth="1"/>
    <col min="3593" max="3840" width="8.375" style="48"/>
    <col min="3841" max="3841" width="6.625" style="48" customWidth="1"/>
    <col min="3842" max="3842" width="33.375" style="48" customWidth="1"/>
    <col min="3843" max="3843" width="16.625" style="48" customWidth="1"/>
    <col min="3844" max="3844" width="15.125" style="48" customWidth="1"/>
    <col min="3845" max="3845" width="16" style="48" customWidth="1"/>
    <col min="3846" max="3846" width="15.375" style="48" customWidth="1"/>
    <col min="3847" max="3847" width="10.125" style="48" customWidth="1"/>
    <col min="3848" max="3848" width="9.875" style="48" customWidth="1"/>
    <col min="3849" max="4096" width="8.375" style="48"/>
    <col min="4097" max="4097" width="6.625" style="48" customWidth="1"/>
    <col min="4098" max="4098" width="33.375" style="48" customWidth="1"/>
    <col min="4099" max="4099" width="16.625" style="48" customWidth="1"/>
    <col min="4100" max="4100" width="15.125" style="48" customWidth="1"/>
    <col min="4101" max="4101" width="16" style="48" customWidth="1"/>
    <col min="4102" max="4102" width="15.375" style="48" customWidth="1"/>
    <col min="4103" max="4103" width="10.125" style="48" customWidth="1"/>
    <col min="4104" max="4104" width="9.875" style="48" customWidth="1"/>
    <col min="4105" max="4352" width="8.375" style="48"/>
    <col min="4353" max="4353" width="6.625" style="48" customWidth="1"/>
    <col min="4354" max="4354" width="33.375" style="48" customWidth="1"/>
    <col min="4355" max="4355" width="16.625" style="48" customWidth="1"/>
    <col min="4356" max="4356" width="15.125" style="48" customWidth="1"/>
    <col min="4357" max="4357" width="16" style="48" customWidth="1"/>
    <col min="4358" max="4358" width="15.375" style="48" customWidth="1"/>
    <col min="4359" max="4359" width="10.125" style="48" customWidth="1"/>
    <col min="4360" max="4360" width="9.875" style="48" customWidth="1"/>
    <col min="4361" max="4608" width="8.375" style="48"/>
    <col min="4609" max="4609" width="6.625" style="48" customWidth="1"/>
    <col min="4610" max="4610" width="33.375" style="48" customWidth="1"/>
    <col min="4611" max="4611" width="16.625" style="48" customWidth="1"/>
    <col min="4612" max="4612" width="15.125" style="48" customWidth="1"/>
    <col min="4613" max="4613" width="16" style="48" customWidth="1"/>
    <col min="4614" max="4614" width="15.375" style="48" customWidth="1"/>
    <col min="4615" max="4615" width="10.125" style="48" customWidth="1"/>
    <col min="4616" max="4616" width="9.875" style="48" customWidth="1"/>
    <col min="4617" max="4864" width="8.375" style="48"/>
    <col min="4865" max="4865" width="6.625" style="48" customWidth="1"/>
    <col min="4866" max="4866" width="33.375" style="48" customWidth="1"/>
    <col min="4867" max="4867" width="16.625" style="48" customWidth="1"/>
    <col min="4868" max="4868" width="15.125" style="48" customWidth="1"/>
    <col min="4869" max="4869" width="16" style="48" customWidth="1"/>
    <col min="4870" max="4870" width="15.375" style="48" customWidth="1"/>
    <col min="4871" max="4871" width="10.125" style="48" customWidth="1"/>
    <col min="4872" max="4872" width="9.875" style="48" customWidth="1"/>
    <col min="4873" max="5120" width="8.375" style="48"/>
    <col min="5121" max="5121" width="6.625" style="48" customWidth="1"/>
    <col min="5122" max="5122" width="33.375" style="48" customWidth="1"/>
    <col min="5123" max="5123" width="16.625" style="48" customWidth="1"/>
    <col min="5124" max="5124" width="15.125" style="48" customWidth="1"/>
    <col min="5125" max="5125" width="16" style="48" customWidth="1"/>
    <col min="5126" max="5126" width="15.375" style="48" customWidth="1"/>
    <col min="5127" max="5127" width="10.125" style="48" customWidth="1"/>
    <col min="5128" max="5128" width="9.875" style="48" customWidth="1"/>
    <col min="5129" max="5376" width="8.375" style="48"/>
    <col min="5377" max="5377" width="6.625" style="48" customWidth="1"/>
    <col min="5378" max="5378" width="33.375" style="48" customWidth="1"/>
    <col min="5379" max="5379" width="16.625" style="48" customWidth="1"/>
    <col min="5380" max="5380" width="15.125" style="48" customWidth="1"/>
    <col min="5381" max="5381" width="16" style="48" customWidth="1"/>
    <col min="5382" max="5382" width="15.375" style="48" customWidth="1"/>
    <col min="5383" max="5383" width="10.125" style="48" customWidth="1"/>
    <col min="5384" max="5384" width="9.875" style="48" customWidth="1"/>
    <col min="5385" max="5632" width="8.375" style="48"/>
    <col min="5633" max="5633" width="6.625" style="48" customWidth="1"/>
    <col min="5634" max="5634" width="33.375" style="48" customWidth="1"/>
    <col min="5635" max="5635" width="16.625" style="48" customWidth="1"/>
    <col min="5636" max="5636" width="15.125" style="48" customWidth="1"/>
    <col min="5637" max="5637" width="16" style="48" customWidth="1"/>
    <col min="5638" max="5638" width="15.375" style="48" customWidth="1"/>
    <col min="5639" max="5639" width="10.125" style="48" customWidth="1"/>
    <col min="5640" max="5640" width="9.875" style="48" customWidth="1"/>
    <col min="5641" max="5888" width="8.375" style="48"/>
    <col min="5889" max="5889" width="6.625" style="48" customWidth="1"/>
    <col min="5890" max="5890" width="33.375" style="48" customWidth="1"/>
    <col min="5891" max="5891" width="16.625" style="48" customWidth="1"/>
    <col min="5892" max="5892" width="15.125" style="48" customWidth="1"/>
    <col min="5893" max="5893" width="16" style="48" customWidth="1"/>
    <col min="5894" max="5894" width="15.375" style="48" customWidth="1"/>
    <col min="5895" max="5895" width="10.125" style="48" customWidth="1"/>
    <col min="5896" max="5896" width="9.875" style="48" customWidth="1"/>
    <col min="5897" max="6144" width="8.375" style="48"/>
    <col min="6145" max="6145" width="6.625" style="48" customWidth="1"/>
    <col min="6146" max="6146" width="33.375" style="48" customWidth="1"/>
    <col min="6147" max="6147" width="16.625" style="48" customWidth="1"/>
    <col min="6148" max="6148" width="15.125" style="48" customWidth="1"/>
    <col min="6149" max="6149" width="16" style="48" customWidth="1"/>
    <col min="6150" max="6150" width="15.375" style="48" customWidth="1"/>
    <col min="6151" max="6151" width="10.125" style="48" customWidth="1"/>
    <col min="6152" max="6152" width="9.875" style="48" customWidth="1"/>
    <col min="6153" max="6400" width="8.375" style="48"/>
    <col min="6401" max="6401" width="6.625" style="48" customWidth="1"/>
    <col min="6402" max="6402" width="33.375" style="48" customWidth="1"/>
    <col min="6403" max="6403" width="16.625" style="48" customWidth="1"/>
    <col min="6404" max="6404" width="15.125" style="48" customWidth="1"/>
    <col min="6405" max="6405" width="16" style="48" customWidth="1"/>
    <col min="6406" max="6406" width="15.375" style="48" customWidth="1"/>
    <col min="6407" max="6407" width="10.125" style="48" customWidth="1"/>
    <col min="6408" max="6408" width="9.875" style="48" customWidth="1"/>
    <col min="6409" max="6656" width="8.375" style="48"/>
    <col min="6657" max="6657" width="6.625" style="48" customWidth="1"/>
    <col min="6658" max="6658" width="33.375" style="48" customWidth="1"/>
    <col min="6659" max="6659" width="16.625" style="48" customWidth="1"/>
    <col min="6660" max="6660" width="15.125" style="48" customWidth="1"/>
    <col min="6661" max="6661" width="16" style="48" customWidth="1"/>
    <col min="6662" max="6662" width="15.375" style="48" customWidth="1"/>
    <col min="6663" max="6663" width="10.125" style="48" customWidth="1"/>
    <col min="6664" max="6664" width="9.875" style="48" customWidth="1"/>
    <col min="6665" max="6912" width="8.375" style="48"/>
    <col min="6913" max="6913" width="6.625" style="48" customWidth="1"/>
    <col min="6914" max="6914" width="33.375" style="48" customWidth="1"/>
    <col min="6915" max="6915" width="16.625" style="48" customWidth="1"/>
    <col min="6916" max="6916" width="15.125" style="48" customWidth="1"/>
    <col min="6917" max="6917" width="16" style="48" customWidth="1"/>
    <col min="6918" max="6918" width="15.375" style="48" customWidth="1"/>
    <col min="6919" max="6919" width="10.125" style="48" customWidth="1"/>
    <col min="6920" max="6920" width="9.875" style="48" customWidth="1"/>
    <col min="6921" max="7168" width="8.375" style="48"/>
    <col min="7169" max="7169" width="6.625" style="48" customWidth="1"/>
    <col min="7170" max="7170" width="33.375" style="48" customWidth="1"/>
    <col min="7171" max="7171" width="16.625" style="48" customWidth="1"/>
    <col min="7172" max="7172" width="15.125" style="48" customWidth="1"/>
    <col min="7173" max="7173" width="16" style="48" customWidth="1"/>
    <col min="7174" max="7174" width="15.375" style="48" customWidth="1"/>
    <col min="7175" max="7175" width="10.125" style="48" customWidth="1"/>
    <col min="7176" max="7176" width="9.875" style="48" customWidth="1"/>
    <col min="7177" max="7424" width="8.375" style="48"/>
    <col min="7425" max="7425" width="6.625" style="48" customWidth="1"/>
    <col min="7426" max="7426" width="33.375" style="48" customWidth="1"/>
    <col min="7427" max="7427" width="16.625" style="48" customWidth="1"/>
    <col min="7428" max="7428" width="15.125" style="48" customWidth="1"/>
    <col min="7429" max="7429" width="16" style="48" customWidth="1"/>
    <col min="7430" max="7430" width="15.375" style="48" customWidth="1"/>
    <col min="7431" max="7431" width="10.125" style="48" customWidth="1"/>
    <col min="7432" max="7432" width="9.875" style="48" customWidth="1"/>
    <col min="7433" max="7680" width="8.375" style="48"/>
    <col min="7681" max="7681" width="6.625" style="48" customWidth="1"/>
    <col min="7682" max="7682" width="33.375" style="48" customWidth="1"/>
    <col min="7683" max="7683" width="16.625" style="48" customWidth="1"/>
    <col min="7684" max="7684" width="15.125" style="48" customWidth="1"/>
    <col min="7685" max="7685" width="16" style="48" customWidth="1"/>
    <col min="7686" max="7686" width="15.375" style="48" customWidth="1"/>
    <col min="7687" max="7687" width="10.125" style="48" customWidth="1"/>
    <col min="7688" max="7688" width="9.875" style="48" customWidth="1"/>
    <col min="7689" max="7936" width="8.375" style="48"/>
    <col min="7937" max="7937" width="6.625" style="48" customWidth="1"/>
    <col min="7938" max="7938" width="33.375" style="48" customWidth="1"/>
    <col min="7939" max="7939" width="16.625" style="48" customWidth="1"/>
    <col min="7940" max="7940" width="15.125" style="48" customWidth="1"/>
    <col min="7941" max="7941" width="16" style="48" customWidth="1"/>
    <col min="7942" max="7942" width="15.375" style="48" customWidth="1"/>
    <col min="7943" max="7943" width="10.125" style="48" customWidth="1"/>
    <col min="7944" max="7944" width="9.875" style="48" customWidth="1"/>
    <col min="7945" max="8192" width="8.375" style="48"/>
    <col min="8193" max="8193" width="6.625" style="48" customWidth="1"/>
    <col min="8194" max="8194" width="33.375" style="48" customWidth="1"/>
    <col min="8195" max="8195" width="16.625" style="48" customWidth="1"/>
    <col min="8196" max="8196" width="15.125" style="48" customWidth="1"/>
    <col min="8197" max="8197" width="16" style="48" customWidth="1"/>
    <col min="8198" max="8198" width="15.375" style="48" customWidth="1"/>
    <col min="8199" max="8199" width="10.125" style="48" customWidth="1"/>
    <col min="8200" max="8200" width="9.875" style="48" customWidth="1"/>
    <col min="8201" max="8448" width="8.375" style="48"/>
    <col min="8449" max="8449" width="6.625" style="48" customWidth="1"/>
    <col min="8450" max="8450" width="33.375" style="48" customWidth="1"/>
    <col min="8451" max="8451" width="16.625" style="48" customWidth="1"/>
    <col min="8452" max="8452" width="15.125" style="48" customWidth="1"/>
    <col min="8453" max="8453" width="16" style="48" customWidth="1"/>
    <col min="8454" max="8454" width="15.375" style="48" customWidth="1"/>
    <col min="8455" max="8455" width="10.125" style="48" customWidth="1"/>
    <col min="8456" max="8456" width="9.875" style="48" customWidth="1"/>
    <col min="8457" max="8704" width="8.375" style="48"/>
    <col min="8705" max="8705" width="6.625" style="48" customWidth="1"/>
    <col min="8706" max="8706" width="33.375" style="48" customWidth="1"/>
    <col min="8707" max="8707" width="16.625" style="48" customWidth="1"/>
    <col min="8708" max="8708" width="15.125" style="48" customWidth="1"/>
    <col min="8709" max="8709" width="16" style="48" customWidth="1"/>
    <col min="8710" max="8710" width="15.375" style="48" customWidth="1"/>
    <col min="8711" max="8711" width="10.125" style="48" customWidth="1"/>
    <col min="8712" max="8712" width="9.875" style="48" customWidth="1"/>
    <col min="8713" max="8960" width="8.375" style="48"/>
    <col min="8961" max="8961" width="6.625" style="48" customWidth="1"/>
    <col min="8962" max="8962" width="33.375" style="48" customWidth="1"/>
    <col min="8963" max="8963" width="16.625" style="48" customWidth="1"/>
    <col min="8964" max="8964" width="15.125" style="48" customWidth="1"/>
    <col min="8965" max="8965" width="16" style="48" customWidth="1"/>
    <col min="8966" max="8966" width="15.375" style="48" customWidth="1"/>
    <col min="8967" max="8967" width="10.125" style="48" customWidth="1"/>
    <col min="8968" max="8968" width="9.875" style="48" customWidth="1"/>
    <col min="8969" max="9216" width="8.375" style="48"/>
    <col min="9217" max="9217" width="6.625" style="48" customWidth="1"/>
    <col min="9218" max="9218" width="33.375" style="48" customWidth="1"/>
    <col min="9219" max="9219" width="16.625" style="48" customWidth="1"/>
    <col min="9220" max="9220" width="15.125" style="48" customWidth="1"/>
    <col min="9221" max="9221" width="16" style="48" customWidth="1"/>
    <col min="9222" max="9222" width="15.375" style="48" customWidth="1"/>
    <col min="9223" max="9223" width="10.125" style="48" customWidth="1"/>
    <col min="9224" max="9224" width="9.875" style="48" customWidth="1"/>
    <col min="9225" max="9472" width="8.375" style="48"/>
    <col min="9473" max="9473" width="6.625" style="48" customWidth="1"/>
    <col min="9474" max="9474" width="33.375" style="48" customWidth="1"/>
    <col min="9475" max="9475" width="16.625" style="48" customWidth="1"/>
    <col min="9476" max="9476" width="15.125" style="48" customWidth="1"/>
    <col min="9477" max="9477" width="16" style="48" customWidth="1"/>
    <col min="9478" max="9478" width="15.375" style="48" customWidth="1"/>
    <col min="9479" max="9479" width="10.125" style="48" customWidth="1"/>
    <col min="9480" max="9480" width="9.875" style="48" customWidth="1"/>
    <col min="9481" max="9728" width="8.375" style="48"/>
    <col min="9729" max="9729" width="6.625" style="48" customWidth="1"/>
    <col min="9730" max="9730" width="33.375" style="48" customWidth="1"/>
    <col min="9731" max="9731" width="16.625" style="48" customWidth="1"/>
    <col min="9732" max="9732" width="15.125" style="48" customWidth="1"/>
    <col min="9733" max="9733" width="16" style="48" customWidth="1"/>
    <col min="9734" max="9734" width="15.375" style="48" customWidth="1"/>
    <col min="9735" max="9735" width="10.125" style="48" customWidth="1"/>
    <col min="9736" max="9736" width="9.875" style="48" customWidth="1"/>
    <col min="9737" max="9984" width="8.375" style="48"/>
    <col min="9985" max="9985" width="6.625" style="48" customWidth="1"/>
    <col min="9986" max="9986" width="33.375" style="48" customWidth="1"/>
    <col min="9987" max="9987" width="16.625" style="48" customWidth="1"/>
    <col min="9988" max="9988" width="15.125" style="48" customWidth="1"/>
    <col min="9989" max="9989" width="16" style="48" customWidth="1"/>
    <col min="9990" max="9990" width="15.375" style="48" customWidth="1"/>
    <col min="9991" max="9991" width="10.125" style="48" customWidth="1"/>
    <col min="9992" max="9992" width="9.875" style="48" customWidth="1"/>
    <col min="9993" max="10240" width="8.375" style="48"/>
    <col min="10241" max="10241" width="6.625" style="48" customWidth="1"/>
    <col min="10242" max="10242" width="33.375" style="48" customWidth="1"/>
    <col min="10243" max="10243" width="16.625" style="48" customWidth="1"/>
    <col min="10244" max="10244" width="15.125" style="48" customWidth="1"/>
    <col min="10245" max="10245" width="16" style="48" customWidth="1"/>
    <col min="10246" max="10246" width="15.375" style="48" customWidth="1"/>
    <col min="10247" max="10247" width="10.125" style="48" customWidth="1"/>
    <col min="10248" max="10248" width="9.875" style="48" customWidth="1"/>
    <col min="10249" max="10496" width="8.375" style="48"/>
    <col min="10497" max="10497" width="6.625" style="48" customWidth="1"/>
    <col min="10498" max="10498" width="33.375" style="48" customWidth="1"/>
    <col min="10499" max="10499" width="16.625" style="48" customWidth="1"/>
    <col min="10500" max="10500" width="15.125" style="48" customWidth="1"/>
    <col min="10501" max="10501" width="16" style="48" customWidth="1"/>
    <col min="10502" max="10502" width="15.375" style="48" customWidth="1"/>
    <col min="10503" max="10503" width="10.125" style="48" customWidth="1"/>
    <col min="10504" max="10504" width="9.875" style="48" customWidth="1"/>
    <col min="10505" max="10752" width="8.375" style="48"/>
    <col min="10753" max="10753" width="6.625" style="48" customWidth="1"/>
    <col min="10754" max="10754" width="33.375" style="48" customWidth="1"/>
    <col min="10755" max="10755" width="16.625" style="48" customWidth="1"/>
    <col min="10756" max="10756" width="15.125" style="48" customWidth="1"/>
    <col min="10757" max="10757" width="16" style="48" customWidth="1"/>
    <col min="10758" max="10758" width="15.375" style="48" customWidth="1"/>
    <col min="10759" max="10759" width="10.125" style="48" customWidth="1"/>
    <col min="10760" max="10760" width="9.875" style="48" customWidth="1"/>
    <col min="10761" max="11008" width="8.375" style="48"/>
    <col min="11009" max="11009" width="6.625" style="48" customWidth="1"/>
    <col min="11010" max="11010" width="33.375" style="48" customWidth="1"/>
    <col min="11011" max="11011" width="16.625" style="48" customWidth="1"/>
    <col min="11012" max="11012" width="15.125" style="48" customWidth="1"/>
    <col min="11013" max="11013" width="16" style="48" customWidth="1"/>
    <col min="11014" max="11014" width="15.375" style="48" customWidth="1"/>
    <col min="11015" max="11015" width="10.125" style="48" customWidth="1"/>
    <col min="11016" max="11016" width="9.875" style="48" customWidth="1"/>
    <col min="11017" max="11264" width="8.375" style="48"/>
    <col min="11265" max="11265" width="6.625" style="48" customWidth="1"/>
    <col min="11266" max="11266" width="33.375" style="48" customWidth="1"/>
    <col min="11267" max="11267" width="16.625" style="48" customWidth="1"/>
    <col min="11268" max="11268" width="15.125" style="48" customWidth="1"/>
    <col min="11269" max="11269" width="16" style="48" customWidth="1"/>
    <col min="11270" max="11270" width="15.375" style="48" customWidth="1"/>
    <col min="11271" max="11271" width="10.125" style="48" customWidth="1"/>
    <col min="11272" max="11272" width="9.875" style="48" customWidth="1"/>
    <col min="11273" max="11520" width="8.375" style="48"/>
    <col min="11521" max="11521" width="6.625" style="48" customWidth="1"/>
    <col min="11522" max="11522" width="33.375" style="48" customWidth="1"/>
    <col min="11523" max="11523" width="16.625" style="48" customWidth="1"/>
    <col min="11524" max="11524" width="15.125" style="48" customWidth="1"/>
    <col min="11525" max="11525" width="16" style="48" customWidth="1"/>
    <col min="11526" max="11526" width="15.375" style="48" customWidth="1"/>
    <col min="11527" max="11527" width="10.125" style="48" customWidth="1"/>
    <col min="11528" max="11528" width="9.875" style="48" customWidth="1"/>
    <col min="11529" max="11776" width="8.375" style="48"/>
    <col min="11777" max="11777" width="6.625" style="48" customWidth="1"/>
    <col min="11778" max="11778" width="33.375" style="48" customWidth="1"/>
    <col min="11779" max="11779" width="16.625" style="48" customWidth="1"/>
    <col min="11780" max="11780" width="15.125" style="48" customWidth="1"/>
    <col min="11781" max="11781" width="16" style="48" customWidth="1"/>
    <col min="11782" max="11782" width="15.375" style="48" customWidth="1"/>
    <col min="11783" max="11783" width="10.125" style="48" customWidth="1"/>
    <col min="11784" max="11784" width="9.875" style="48" customWidth="1"/>
    <col min="11785" max="12032" width="8.375" style="48"/>
    <col min="12033" max="12033" width="6.625" style="48" customWidth="1"/>
    <col min="12034" max="12034" width="33.375" style="48" customWidth="1"/>
    <col min="12035" max="12035" width="16.625" style="48" customWidth="1"/>
    <col min="12036" max="12036" width="15.125" style="48" customWidth="1"/>
    <col min="12037" max="12037" width="16" style="48" customWidth="1"/>
    <col min="12038" max="12038" width="15.375" style="48" customWidth="1"/>
    <col min="12039" max="12039" width="10.125" style="48" customWidth="1"/>
    <col min="12040" max="12040" width="9.875" style="48" customWidth="1"/>
    <col min="12041" max="12288" width="8.375" style="48"/>
    <col min="12289" max="12289" width="6.625" style="48" customWidth="1"/>
    <col min="12290" max="12290" width="33.375" style="48" customWidth="1"/>
    <col min="12291" max="12291" width="16.625" style="48" customWidth="1"/>
    <col min="12292" max="12292" width="15.125" style="48" customWidth="1"/>
    <col min="12293" max="12293" width="16" style="48" customWidth="1"/>
    <col min="12294" max="12294" width="15.375" style="48" customWidth="1"/>
    <col min="12295" max="12295" width="10.125" style="48" customWidth="1"/>
    <col min="12296" max="12296" width="9.875" style="48" customWidth="1"/>
    <col min="12297" max="12544" width="8.375" style="48"/>
    <col min="12545" max="12545" width="6.625" style="48" customWidth="1"/>
    <col min="12546" max="12546" width="33.375" style="48" customWidth="1"/>
    <col min="12547" max="12547" width="16.625" style="48" customWidth="1"/>
    <col min="12548" max="12548" width="15.125" style="48" customWidth="1"/>
    <col min="12549" max="12549" width="16" style="48" customWidth="1"/>
    <col min="12550" max="12550" width="15.375" style="48" customWidth="1"/>
    <col min="12551" max="12551" width="10.125" style="48" customWidth="1"/>
    <col min="12552" max="12552" width="9.875" style="48" customWidth="1"/>
    <col min="12553" max="12800" width="8.375" style="48"/>
    <col min="12801" max="12801" width="6.625" style="48" customWidth="1"/>
    <col min="12802" max="12802" width="33.375" style="48" customWidth="1"/>
    <col min="12803" max="12803" width="16.625" style="48" customWidth="1"/>
    <col min="12804" max="12804" width="15.125" style="48" customWidth="1"/>
    <col min="12805" max="12805" width="16" style="48" customWidth="1"/>
    <col min="12806" max="12806" width="15.375" style="48" customWidth="1"/>
    <col min="12807" max="12807" width="10.125" style="48" customWidth="1"/>
    <col min="12808" max="12808" width="9.875" style="48" customWidth="1"/>
    <col min="12809" max="13056" width="8.375" style="48"/>
    <col min="13057" max="13057" width="6.625" style="48" customWidth="1"/>
    <col min="13058" max="13058" width="33.375" style="48" customWidth="1"/>
    <col min="13059" max="13059" width="16.625" style="48" customWidth="1"/>
    <col min="13060" max="13060" width="15.125" style="48" customWidth="1"/>
    <col min="13061" max="13061" width="16" style="48" customWidth="1"/>
    <col min="13062" max="13062" width="15.375" style="48" customWidth="1"/>
    <col min="13063" max="13063" width="10.125" style="48" customWidth="1"/>
    <col min="13064" max="13064" width="9.875" style="48" customWidth="1"/>
    <col min="13065" max="13312" width="8.375" style="48"/>
    <col min="13313" max="13313" width="6.625" style="48" customWidth="1"/>
    <col min="13314" max="13314" width="33.375" style="48" customWidth="1"/>
    <col min="13315" max="13315" width="16.625" style="48" customWidth="1"/>
    <col min="13316" max="13316" width="15.125" style="48" customWidth="1"/>
    <col min="13317" max="13317" width="16" style="48" customWidth="1"/>
    <col min="13318" max="13318" width="15.375" style="48" customWidth="1"/>
    <col min="13319" max="13319" width="10.125" style="48" customWidth="1"/>
    <col min="13320" max="13320" width="9.875" style="48" customWidth="1"/>
    <col min="13321" max="13568" width="8.375" style="48"/>
    <col min="13569" max="13569" width="6.625" style="48" customWidth="1"/>
    <col min="13570" max="13570" width="33.375" style="48" customWidth="1"/>
    <col min="13571" max="13571" width="16.625" style="48" customWidth="1"/>
    <col min="13572" max="13572" width="15.125" style="48" customWidth="1"/>
    <col min="13573" max="13573" width="16" style="48" customWidth="1"/>
    <col min="13574" max="13574" width="15.375" style="48" customWidth="1"/>
    <col min="13575" max="13575" width="10.125" style="48" customWidth="1"/>
    <col min="13576" max="13576" width="9.875" style="48" customWidth="1"/>
    <col min="13577" max="13824" width="8.375" style="48"/>
    <col min="13825" max="13825" width="6.625" style="48" customWidth="1"/>
    <col min="13826" max="13826" width="33.375" style="48" customWidth="1"/>
    <col min="13827" max="13827" width="16.625" style="48" customWidth="1"/>
    <col min="13828" max="13828" width="15.125" style="48" customWidth="1"/>
    <col min="13829" max="13829" width="16" style="48" customWidth="1"/>
    <col min="13830" max="13830" width="15.375" style="48" customWidth="1"/>
    <col min="13831" max="13831" width="10.125" style="48" customWidth="1"/>
    <col min="13832" max="13832" width="9.875" style="48" customWidth="1"/>
    <col min="13833" max="14080" width="8.375" style="48"/>
    <col min="14081" max="14081" width="6.625" style="48" customWidth="1"/>
    <col min="14082" max="14082" width="33.375" style="48" customWidth="1"/>
    <col min="14083" max="14083" width="16.625" style="48" customWidth="1"/>
    <col min="14084" max="14084" width="15.125" style="48" customWidth="1"/>
    <col min="14085" max="14085" width="16" style="48" customWidth="1"/>
    <col min="14086" max="14086" width="15.375" style="48" customWidth="1"/>
    <col min="14087" max="14087" width="10.125" style="48" customWidth="1"/>
    <col min="14088" max="14088" width="9.875" style="48" customWidth="1"/>
    <col min="14089" max="14336" width="8.375" style="48"/>
    <col min="14337" max="14337" width="6.625" style="48" customWidth="1"/>
    <col min="14338" max="14338" width="33.375" style="48" customWidth="1"/>
    <col min="14339" max="14339" width="16.625" style="48" customWidth="1"/>
    <col min="14340" max="14340" width="15.125" style="48" customWidth="1"/>
    <col min="14341" max="14341" width="16" style="48" customWidth="1"/>
    <col min="14342" max="14342" width="15.375" style="48" customWidth="1"/>
    <col min="14343" max="14343" width="10.125" style="48" customWidth="1"/>
    <col min="14344" max="14344" width="9.875" style="48" customWidth="1"/>
    <col min="14345" max="14592" width="8.375" style="48"/>
    <col min="14593" max="14593" width="6.625" style="48" customWidth="1"/>
    <col min="14594" max="14594" width="33.375" style="48" customWidth="1"/>
    <col min="14595" max="14595" width="16.625" style="48" customWidth="1"/>
    <col min="14596" max="14596" width="15.125" style="48" customWidth="1"/>
    <col min="14597" max="14597" width="16" style="48" customWidth="1"/>
    <col min="14598" max="14598" width="15.375" style="48" customWidth="1"/>
    <col min="14599" max="14599" width="10.125" style="48" customWidth="1"/>
    <col min="14600" max="14600" width="9.875" style="48" customWidth="1"/>
    <col min="14601" max="14848" width="8.375" style="48"/>
    <col min="14849" max="14849" width="6.625" style="48" customWidth="1"/>
    <col min="14850" max="14850" width="33.375" style="48" customWidth="1"/>
    <col min="14851" max="14851" width="16.625" style="48" customWidth="1"/>
    <col min="14852" max="14852" width="15.125" style="48" customWidth="1"/>
    <col min="14853" max="14853" width="16" style="48" customWidth="1"/>
    <col min="14854" max="14854" width="15.375" style="48" customWidth="1"/>
    <col min="14855" max="14855" width="10.125" style="48" customWidth="1"/>
    <col min="14856" max="14856" width="9.875" style="48" customWidth="1"/>
    <col min="14857" max="15104" width="8.375" style="48"/>
    <col min="15105" max="15105" width="6.625" style="48" customWidth="1"/>
    <col min="15106" max="15106" width="33.375" style="48" customWidth="1"/>
    <col min="15107" max="15107" width="16.625" style="48" customWidth="1"/>
    <col min="15108" max="15108" width="15.125" style="48" customWidth="1"/>
    <col min="15109" max="15109" width="16" style="48" customWidth="1"/>
    <col min="15110" max="15110" width="15.375" style="48" customWidth="1"/>
    <col min="15111" max="15111" width="10.125" style="48" customWidth="1"/>
    <col min="15112" max="15112" width="9.875" style="48" customWidth="1"/>
    <col min="15113" max="15360" width="8.375" style="48"/>
    <col min="15361" max="15361" width="6.625" style="48" customWidth="1"/>
    <col min="15362" max="15362" width="33.375" style="48" customWidth="1"/>
    <col min="15363" max="15363" width="16.625" style="48" customWidth="1"/>
    <col min="15364" max="15364" width="15.125" style="48" customWidth="1"/>
    <col min="15365" max="15365" width="16" style="48" customWidth="1"/>
    <col min="15366" max="15366" width="15.375" style="48" customWidth="1"/>
    <col min="15367" max="15367" width="10.125" style="48" customWidth="1"/>
    <col min="15368" max="15368" width="9.875" style="48" customWidth="1"/>
    <col min="15369" max="15616" width="8.375" style="48"/>
    <col min="15617" max="15617" width="6.625" style="48" customWidth="1"/>
    <col min="15618" max="15618" width="33.375" style="48" customWidth="1"/>
    <col min="15619" max="15619" width="16.625" style="48" customWidth="1"/>
    <col min="15620" max="15620" width="15.125" style="48" customWidth="1"/>
    <col min="15621" max="15621" width="16" style="48" customWidth="1"/>
    <col min="15622" max="15622" width="15.375" style="48" customWidth="1"/>
    <col min="15623" max="15623" width="10.125" style="48" customWidth="1"/>
    <col min="15624" max="15624" width="9.875" style="48" customWidth="1"/>
    <col min="15625" max="15872" width="8.375" style="48"/>
    <col min="15873" max="15873" width="6.625" style="48" customWidth="1"/>
    <col min="15874" max="15874" width="33.375" style="48" customWidth="1"/>
    <col min="15875" max="15875" width="16.625" style="48" customWidth="1"/>
    <col min="15876" max="15876" width="15.125" style="48" customWidth="1"/>
    <col min="15877" max="15877" width="16" style="48" customWidth="1"/>
    <col min="15878" max="15878" width="15.375" style="48" customWidth="1"/>
    <col min="15879" max="15879" width="10.125" style="48" customWidth="1"/>
    <col min="15880" max="15880" width="9.875" style="48" customWidth="1"/>
    <col min="15881" max="16128" width="8.375" style="48"/>
    <col min="16129" max="16129" width="6.625" style="48" customWidth="1"/>
    <col min="16130" max="16130" width="33.375" style="48" customWidth="1"/>
    <col min="16131" max="16131" width="16.625" style="48" customWidth="1"/>
    <col min="16132" max="16132" width="15.125" style="48" customWidth="1"/>
    <col min="16133" max="16133" width="16" style="48" customWidth="1"/>
    <col min="16134" max="16134" width="15.375" style="48" customWidth="1"/>
    <col min="16135" max="16135" width="10.125" style="48" customWidth="1"/>
    <col min="16136" max="16136" width="9.875" style="48" customWidth="1"/>
    <col min="16137" max="16384" width="8.375" style="48"/>
  </cols>
  <sheetData>
    <row r="1" spans="1:10" ht="15.75" customHeight="1">
      <c r="A1" s="45"/>
      <c r="B1" s="46" t="s">
        <v>107</v>
      </c>
      <c r="C1" s="45"/>
      <c r="D1" s="47"/>
      <c r="F1" s="147" t="s">
        <v>65</v>
      </c>
      <c r="G1" s="147"/>
      <c r="H1" s="147"/>
    </row>
    <row r="2" spans="1:10">
      <c r="A2" s="49"/>
      <c r="B2" s="50" t="s">
        <v>119</v>
      </c>
      <c r="C2" s="49"/>
    </row>
    <row r="3" spans="1:10" ht="24" customHeight="1">
      <c r="A3" s="143" t="s">
        <v>130</v>
      </c>
      <c r="B3" s="143"/>
      <c r="C3" s="143"/>
      <c r="D3" s="143"/>
      <c r="E3" s="143"/>
      <c r="F3" s="143"/>
      <c r="G3" s="143"/>
      <c r="H3" s="143"/>
    </row>
    <row r="4" spans="1:10">
      <c r="A4" s="148" t="s">
        <v>57</v>
      </c>
      <c r="B4" s="148"/>
      <c r="C4" s="148"/>
      <c r="D4" s="148"/>
      <c r="E4" s="148"/>
      <c r="F4" s="148"/>
      <c r="G4" s="148"/>
      <c r="H4" s="148"/>
    </row>
    <row r="5" spans="1:10" ht="16.5" hidden="1">
      <c r="A5" s="149" t="s">
        <v>108</v>
      </c>
      <c r="B5" s="149"/>
      <c r="C5" s="149"/>
      <c r="D5" s="149"/>
      <c r="E5" s="149"/>
      <c r="F5" s="149"/>
      <c r="G5" s="149"/>
      <c r="H5" s="149"/>
    </row>
    <row r="6" spans="1:10" ht="16.5" hidden="1">
      <c r="A6" s="149" t="s">
        <v>109</v>
      </c>
      <c r="B6" s="149"/>
      <c r="C6" s="149"/>
      <c r="D6" s="149"/>
      <c r="E6" s="149"/>
      <c r="F6" s="149"/>
      <c r="G6" s="149"/>
      <c r="H6" s="149"/>
    </row>
    <row r="7" spans="1:10">
      <c r="G7" s="51" t="s">
        <v>126</v>
      </c>
    </row>
    <row r="8" spans="1:10" ht="36.6" customHeight="1">
      <c r="A8" s="150" t="s">
        <v>66</v>
      </c>
      <c r="B8" s="150" t="s">
        <v>8</v>
      </c>
      <c r="C8" s="151" t="s">
        <v>131</v>
      </c>
      <c r="D8" s="152"/>
      <c r="E8" s="150" t="s">
        <v>132</v>
      </c>
      <c r="F8" s="150"/>
      <c r="G8" s="151" t="s">
        <v>67</v>
      </c>
      <c r="H8" s="152"/>
    </row>
    <row r="9" spans="1:10" ht="34.5" customHeight="1">
      <c r="A9" s="150"/>
      <c r="B9" s="150"/>
      <c r="C9" s="52" t="s">
        <v>68</v>
      </c>
      <c r="D9" s="52" t="s">
        <v>69</v>
      </c>
      <c r="E9" s="52" t="s">
        <v>68</v>
      </c>
      <c r="F9" s="52" t="s">
        <v>69</v>
      </c>
      <c r="G9" s="52" t="s">
        <v>68</v>
      </c>
      <c r="H9" s="52" t="s">
        <v>69</v>
      </c>
    </row>
    <row r="10" spans="1:10" ht="18.75" customHeight="1">
      <c r="A10" s="53" t="s">
        <v>0</v>
      </c>
      <c r="B10" s="53" t="s">
        <v>6</v>
      </c>
      <c r="C10" s="53">
        <v>1</v>
      </c>
      <c r="D10" s="53">
        <v>2</v>
      </c>
      <c r="E10" s="53">
        <v>3</v>
      </c>
      <c r="F10" s="53">
        <v>4</v>
      </c>
      <c r="G10" s="53" t="s">
        <v>70</v>
      </c>
      <c r="H10" s="53" t="s">
        <v>71</v>
      </c>
    </row>
    <row r="11" spans="1:10" ht="21.95" customHeight="1">
      <c r="A11" s="53"/>
      <c r="B11" s="52" t="s">
        <v>53</v>
      </c>
      <c r="C11" s="96">
        <f>C12+C23+C33+C34+C35+C35+C36</f>
        <v>15532970.136</v>
      </c>
      <c r="D11" s="96">
        <f>D12+D23+D33+D34+D35+D36</f>
        <v>11358474.609999999</v>
      </c>
      <c r="E11" s="54">
        <f>E12+E23+E36</f>
        <v>22779216</v>
      </c>
      <c r="F11" s="54">
        <f>F12+F23+F36</f>
        <v>14101916</v>
      </c>
      <c r="G11" s="55">
        <f t="shared" ref="G11:H21" si="0">E11/C11</f>
        <v>1.4665074226342412</v>
      </c>
      <c r="H11" s="55">
        <f t="shared" si="0"/>
        <v>1.2415325546957401</v>
      </c>
      <c r="J11" s="74">
        <f>D11-20263539</f>
        <v>-8905064.3900000006</v>
      </c>
    </row>
    <row r="12" spans="1:10" ht="21.95" customHeight="1">
      <c r="A12" s="100" t="s">
        <v>1</v>
      </c>
      <c r="B12" s="101" t="s">
        <v>54</v>
      </c>
      <c r="C12" s="102">
        <f>SUM(C13:C22)</f>
        <v>50113.885999999999</v>
      </c>
      <c r="D12" s="102">
        <f>SUM(D13:D22)</f>
        <v>50113.885999999999</v>
      </c>
      <c r="E12" s="103">
        <f>SUM(E13:E22)</f>
        <v>83000</v>
      </c>
      <c r="F12" s="103">
        <f>SUM(F13:F22)</f>
        <v>83000</v>
      </c>
      <c r="G12" s="55">
        <f t="shared" si="0"/>
        <v>1.656227577322581</v>
      </c>
      <c r="H12" s="55">
        <f t="shared" si="0"/>
        <v>1.656227577322581</v>
      </c>
    </row>
    <row r="13" spans="1:10" s="56" customFormat="1" ht="21.95" customHeight="1">
      <c r="A13" s="57"/>
      <c r="B13" s="58" t="s">
        <v>7</v>
      </c>
      <c r="C13" s="61">
        <f>11125+16850</f>
        <v>27975</v>
      </c>
      <c r="D13" s="61">
        <f>C13</f>
        <v>27975</v>
      </c>
      <c r="E13" s="61">
        <v>36000</v>
      </c>
      <c r="F13" s="61">
        <f>E13</f>
        <v>36000</v>
      </c>
      <c r="G13" s="62">
        <f t="shared" si="0"/>
        <v>1.2868632707774799</v>
      </c>
      <c r="H13" s="63">
        <f t="shared" si="0"/>
        <v>1.2868632707774799</v>
      </c>
      <c r="J13" s="56">
        <f>9827545064</f>
        <v>9827545064</v>
      </c>
    </row>
    <row r="14" spans="1:10" s="56" customFormat="1" ht="31.5">
      <c r="A14" s="57"/>
      <c r="B14" s="58" t="s">
        <v>72</v>
      </c>
      <c r="C14" s="59"/>
      <c r="D14" s="59"/>
      <c r="E14" s="59"/>
      <c r="F14" s="59"/>
      <c r="G14" s="62"/>
      <c r="H14" s="63"/>
      <c r="J14" s="56">
        <v>9565485064</v>
      </c>
    </row>
    <row r="15" spans="1:10" s="56" customFormat="1">
      <c r="A15" s="57"/>
      <c r="B15" s="58" t="s">
        <v>73</v>
      </c>
      <c r="C15" s="59"/>
      <c r="D15" s="59"/>
      <c r="E15" s="59"/>
      <c r="F15" s="59"/>
      <c r="G15" s="62"/>
      <c r="H15" s="63"/>
      <c r="J15" s="56">
        <f>J13-J14</f>
        <v>262060000</v>
      </c>
    </row>
    <row r="16" spans="1:10" s="56" customFormat="1">
      <c r="A16" s="57"/>
      <c r="B16" s="58" t="s">
        <v>74</v>
      </c>
      <c r="C16" s="59"/>
      <c r="D16" s="59"/>
      <c r="E16" s="59"/>
      <c r="F16" s="59"/>
      <c r="G16" s="62"/>
      <c r="H16" s="63"/>
    </row>
    <row r="17" spans="1:10" s="56" customFormat="1" ht="31.5">
      <c r="A17" s="57"/>
      <c r="B17" s="58" t="s">
        <v>75</v>
      </c>
      <c r="C17" s="59"/>
      <c r="D17" s="59"/>
      <c r="E17" s="59"/>
      <c r="F17" s="59"/>
      <c r="G17" s="62"/>
      <c r="H17" s="63"/>
    </row>
    <row r="18" spans="1:10" s="56" customFormat="1">
      <c r="A18" s="57"/>
      <c r="B18" s="58" t="s">
        <v>110</v>
      </c>
      <c r="C18" s="59"/>
      <c r="D18" s="59"/>
      <c r="E18" s="59"/>
      <c r="F18" s="59"/>
      <c r="G18" s="62"/>
      <c r="H18" s="63"/>
    </row>
    <row r="19" spans="1:10" s="56" customFormat="1" ht="31.5">
      <c r="A19" s="57"/>
      <c r="B19" s="58" t="s">
        <v>76</v>
      </c>
      <c r="C19" s="61"/>
      <c r="D19" s="61"/>
      <c r="E19" s="59"/>
      <c r="F19" s="59"/>
      <c r="G19" s="62"/>
      <c r="H19" s="63"/>
      <c r="J19" s="95">
        <f>1075530-C19-C20</f>
        <v>1075530</v>
      </c>
    </row>
    <row r="20" spans="1:10" s="56" customFormat="1">
      <c r="A20" s="57"/>
      <c r="B20" s="58" t="s">
        <v>111</v>
      </c>
      <c r="C20" s="59"/>
      <c r="D20" s="61">
        <f>C20</f>
        <v>0</v>
      </c>
      <c r="E20" s="59"/>
      <c r="F20" s="59"/>
      <c r="G20" s="62"/>
      <c r="H20" s="63"/>
    </row>
    <row r="21" spans="1:10" s="56" customFormat="1">
      <c r="A21" s="57"/>
      <c r="B21" s="58" t="s">
        <v>133</v>
      </c>
      <c r="C21" s="59">
        <v>20238.885999999999</v>
      </c>
      <c r="D21" s="61">
        <f>C21</f>
        <v>20238.885999999999</v>
      </c>
      <c r="E21" s="59">
        <v>27000</v>
      </c>
      <c r="F21" s="59">
        <f>E21</f>
        <v>27000</v>
      </c>
      <c r="G21" s="62">
        <f t="shared" si="0"/>
        <v>1.3340655211951884</v>
      </c>
      <c r="H21" s="63">
        <f t="shared" si="0"/>
        <v>1.3340655211951884</v>
      </c>
    </row>
    <row r="22" spans="1:10" s="56" customFormat="1" ht="21.95" customHeight="1">
      <c r="A22" s="57"/>
      <c r="B22" s="58" t="s">
        <v>17</v>
      </c>
      <c r="C22" s="61">
        <v>1900</v>
      </c>
      <c r="D22" s="61">
        <f>C22</f>
        <v>1900</v>
      </c>
      <c r="E22" s="61">
        <f>F22</f>
        <v>20000</v>
      </c>
      <c r="F22" s="61">
        <v>20000</v>
      </c>
      <c r="G22" s="62">
        <f>E22/C22</f>
        <v>10.526315789473685</v>
      </c>
      <c r="H22" s="63">
        <f>F22/D22</f>
        <v>10.526315789473685</v>
      </c>
    </row>
    <row r="23" spans="1:10" s="56" customFormat="1" ht="31.5">
      <c r="A23" s="64" t="s">
        <v>2</v>
      </c>
      <c r="B23" s="65" t="s">
        <v>77</v>
      </c>
      <c r="C23" s="66">
        <f>SUM(C24:C31)</f>
        <v>7236354.6179999998</v>
      </c>
      <c r="D23" s="66">
        <f>SUM(D24:D30)</f>
        <v>3061859.0919999997</v>
      </c>
      <c r="E23" s="66">
        <f>SUM(E25:E30)</f>
        <v>15697000</v>
      </c>
      <c r="F23" s="66">
        <f>SUM(F25:F30)</f>
        <v>7019700</v>
      </c>
      <c r="G23" s="60">
        <f>E23/C23</f>
        <v>2.1691861204472556</v>
      </c>
      <c r="H23" s="67">
        <f>F23/D23</f>
        <v>2.2926267307143604</v>
      </c>
    </row>
    <row r="24" spans="1:10" s="56" customFormat="1" ht="24.95" customHeight="1">
      <c r="A24" s="57">
        <v>1</v>
      </c>
      <c r="B24" s="58" t="s">
        <v>78</v>
      </c>
      <c r="C24" s="66">
        <f>SUM(C25:C30)</f>
        <v>3618177.3089999994</v>
      </c>
      <c r="D24" s="66">
        <f t="shared" ref="D24:H24" si="1">SUM(D25:D30)</f>
        <v>1530929.5460000001</v>
      </c>
      <c r="E24" s="66">
        <f t="shared" si="1"/>
        <v>15697000</v>
      </c>
      <c r="F24" s="66">
        <f t="shared" si="1"/>
        <v>7019700</v>
      </c>
      <c r="G24" s="66">
        <f t="shared" si="1"/>
        <v>7.3152043294393421</v>
      </c>
      <c r="H24" s="66">
        <f t="shared" si="1"/>
        <v>7.3385121706844707</v>
      </c>
    </row>
    <row r="25" spans="1:10" s="56" customFormat="1">
      <c r="A25" s="57"/>
      <c r="B25" s="58" t="s">
        <v>112</v>
      </c>
      <c r="C25" s="61">
        <f>119630.99+715014.04</f>
        <v>834645.03</v>
      </c>
      <c r="D25" s="61">
        <f>83031.697+143002.821</f>
        <v>226034.51799999998</v>
      </c>
      <c r="E25" s="61">
        <f>465000+89000</f>
        <v>554000</v>
      </c>
      <c r="F25" s="61">
        <f>93000+62300</f>
        <v>155300</v>
      </c>
      <c r="G25" s="62">
        <f>E25/C25</f>
        <v>0.6637552253800636</v>
      </c>
      <c r="H25" s="63">
        <f>F25/D25</f>
        <v>0.68706320332897131</v>
      </c>
    </row>
    <row r="26" spans="1:10" s="56" customFormat="1">
      <c r="A26" s="57"/>
      <c r="B26" s="58" t="s">
        <v>113</v>
      </c>
      <c r="C26" s="61"/>
      <c r="D26" s="61"/>
      <c r="E26" s="61"/>
      <c r="F26" s="61"/>
      <c r="G26" s="62"/>
      <c r="H26" s="63"/>
    </row>
    <row r="27" spans="1:10" s="56" customFormat="1">
      <c r="A27" s="57"/>
      <c r="B27" s="58" t="s">
        <v>114</v>
      </c>
      <c r="C27" s="61"/>
      <c r="D27" s="61"/>
      <c r="E27" s="61"/>
      <c r="F27" s="61"/>
      <c r="G27" s="62"/>
      <c r="H27" s="63"/>
    </row>
    <row r="28" spans="1:10" s="56" customFormat="1">
      <c r="A28" s="57"/>
      <c r="B28" s="58" t="s">
        <v>115</v>
      </c>
      <c r="C28" s="61">
        <v>2634088.0359999998</v>
      </c>
      <c r="D28" s="61">
        <f>1185339.617</f>
        <v>1185339.6170000001</v>
      </c>
      <c r="E28" s="61">
        <v>15000000</v>
      </c>
      <c r="F28" s="61">
        <v>6750000</v>
      </c>
      <c r="G28" s="62">
        <f t="shared" ref="G28:H29" si="2">E28/C28</f>
        <v>5.6945704908095189</v>
      </c>
      <c r="H28" s="63">
        <f t="shared" si="2"/>
        <v>5.6945704869661835</v>
      </c>
    </row>
    <row r="29" spans="1:10" s="56" customFormat="1" ht="21" customHeight="1">
      <c r="A29" s="57"/>
      <c r="B29" s="58" t="s">
        <v>79</v>
      </c>
      <c r="C29" s="61">
        <v>149444.24299999999</v>
      </c>
      <c r="D29" s="61">
        <v>119555.41099999999</v>
      </c>
      <c r="E29" s="61">
        <v>143000</v>
      </c>
      <c r="F29" s="61">
        <v>114400</v>
      </c>
      <c r="G29" s="62">
        <f t="shared" si="2"/>
        <v>0.95687861324975909</v>
      </c>
      <c r="H29" s="63">
        <f t="shared" si="2"/>
        <v>0.95687848038931511</v>
      </c>
      <c r="J29" s="56">
        <f>88.6+172</f>
        <v>260.60000000000002</v>
      </c>
    </row>
    <row r="30" spans="1:10" s="56" customFormat="1" ht="21" customHeight="1">
      <c r="A30" s="57"/>
      <c r="B30" s="58" t="s">
        <v>116</v>
      </c>
      <c r="C30" s="61"/>
      <c r="D30" s="61"/>
      <c r="E30" s="61"/>
      <c r="F30" s="61"/>
      <c r="G30" s="62"/>
      <c r="H30" s="63"/>
    </row>
    <row r="31" spans="1:10" s="56" customFormat="1" ht="31.5">
      <c r="A31" s="57">
        <v>2</v>
      </c>
      <c r="B31" s="58" t="s">
        <v>80</v>
      </c>
      <c r="C31" s="61"/>
      <c r="D31" s="61"/>
      <c r="E31" s="61"/>
      <c r="F31" s="61"/>
      <c r="G31" s="62"/>
      <c r="H31" s="60"/>
    </row>
    <row r="32" spans="1:10" s="56" customFormat="1" ht="31.5">
      <c r="A32" s="64" t="s">
        <v>3</v>
      </c>
      <c r="B32" s="65" t="s">
        <v>81</v>
      </c>
      <c r="C32" s="61"/>
      <c r="D32" s="61"/>
      <c r="E32" s="61"/>
      <c r="F32" s="61"/>
      <c r="G32" s="62"/>
      <c r="H32" s="60"/>
    </row>
    <row r="33" spans="1:8" s="56" customFormat="1" ht="21.95" customHeight="1">
      <c r="A33" s="64" t="s">
        <v>5</v>
      </c>
      <c r="B33" s="65" t="s">
        <v>82</v>
      </c>
      <c r="C33" s="61">
        <v>179581.63200000001</v>
      </c>
      <c r="D33" s="61">
        <f>C33</f>
        <v>179581.63200000001</v>
      </c>
      <c r="E33" s="61"/>
      <c r="F33" s="61"/>
      <c r="G33" s="62"/>
      <c r="H33" s="60"/>
    </row>
    <row r="34" spans="1:8" s="56" customFormat="1" ht="21.95" customHeight="1">
      <c r="A34" s="64" t="s">
        <v>83</v>
      </c>
      <c r="B34" s="65" t="s">
        <v>84</v>
      </c>
      <c r="C34" s="61">
        <f>D34</f>
        <v>0</v>
      </c>
      <c r="D34" s="61"/>
      <c r="E34" s="61"/>
      <c r="F34" s="61"/>
      <c r="G34" s="62"/>
      <c r="H34" s="60"/>
    </row>
    <row r="35" spans="1:8" s="56" customFormat="1" ht="36" customHeight="1">
      <c r="A35" s="64" t="s">
        <v>85</v>
      </c>
      <c r="B35" s="65" t="s">
        <v>117</v>
      </c>
      <c r="C35" s="61"/>
      <c r="D35" s="61"/>
      <c r="E35" s="61"/>
      <c r="F35" s="61"/>
      <c r="G35" s="62"/>
      <c r="H35" s="60"/>
    </row>
    <row r="36" spans="1:8" s="56" customFormat="1" ht="21.95" customHeight="1">
      <c r="A36" s="64" t="s">
        <v>118</v>
      </c>
      <c r="B36" s="65" t="s">
        <v>4</v>
      </c>
      <c r="C36" s="68">
        <f>C37+C38</f>
        <v>8066920</v>
      </c>
      <c r="D36" s="68">
        <f>D37+D38</f>
        <v>8066920</v>
      </c>
      <c r="E36" s="68">
        <f>E37</f>
        <v>6999216</v>
      </c>
      <c r="F36" s="68">
        <f>F37</f>
        <v>6999216</v>
      </c>
      <c r="G36" s="60">
        <f>E36/C36</f>
        <v>0.86764415662979177</v>
      </c>
      <c r="H36" s="67">
        <f>F36/D36</f>
        <v>0.86764415662979177</v>
      </c>
    </row>
    <row r="37" spans="1:8" s="56" customFormat="1" ht="21.95" customHeight="1">
      <c r="A37" s="57"/>
      <c r="B37" s="58" t="s">
        <v>86</v>
      </c>
      <c r="C37" s="61">
        <v>4784906</v>
      </c>
      <c r="D37" s="61">
        <f>C37</f>
        <v>4784906</v>
      </c>
      <c r="E37" s="61">
        <v>6999216</v>
      </c>
      <c r="F37" s="61">
        <f>E37</f>
        <v>6999216</v>
      </c>
      <c r="G37" s="62">
        <f>E37/C37</f>
        <v>1.462769801538421</v>
      </c>
      <c r="H37" s="63">
        <f>F37/D37</f>
        <v>1.462769801538421</v>
      </c>
    </row>
    <row r="38" spans="1:8" s="56" customFormat="1" ht="21.95" customHeight="1">
      <c r="A38" s="69"/>
      <c r="B38" s="70" t="s">
        <v>87</v>
      </c>
      <c r="C38" s="71">
        <v>3282014</v>
      </c>
      <c r="D38" s="71">
        <f>C38</f>
        <v>3282014</v>
      </c>
      <c r="E38" s="71"/>
      <c r="F38" s="71"/>
      <c r="G38" s="72"/>
      <c r="H38" s="73"/>
    </row>
  </sheetData>
  <mergeCells count="10">
    <mergeCell ref="A8:A9"/>
    <mergeCell ref="B8:B9"/>
    <mergeCell ref="C8:D8"/>
    <mergeCell ref="E8:F8"/>
    <mergeCell ref="G8:H8"/>
    <mergeCell ref="F1:H1"/>
    <mergeCell ref="A3:H3"/>
    <mergeCell ref="A4:H4"/>
    <mergeCell ref="A5:H5"/>
    <mergeCell ref="A6:H6"/>
  </mergeCells>
  <pageMargins left="0.7" right="0.7" top="0.75" bottom="0.75" header="0.3" footer="0.3"/>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opLeftCell="A16" workbookViewId="0">
      <selection activeCell="A11" sqref="A11:K25"/>
    </sheetView>
  </sheetViews>
  <sheetFormatPr defaultColWidth="8.375" defaultRowHeight="15.75"/>
  <cols>
    <col min="1" max="1" width="4.375" style="48" customWidth="1"/>
    <col min="2" max="2" width="22.625" style="48" customWidth="1"/>
    <col min="3" max="3" width="13.25" style="48" customWidth="1"/>
    <col min="4" max="4" width="13.625" style="48" customWidth="1"/>
    <col min="5" max="5" width="14.875" style="48" customWidth="1"/>
    <col min="6" max="6" width="13.375" style="48" customWidth="1"/>
    <col min="7" max="7" width="13.875" style="48" customWidth="1"/>
    <col min="8" max="8" width="13.375" style="48" customWidth="1"/>
    <col min="9" max="9" width="6.875" style="48" customWidth="1"/>
    <col min="10" max="10" width="7.375" style="48" customWidth="1"/>
    <col min="11" max="11" width="8.125" style="48" customWidth="1"/>
    <col min="12" max="12" width="11.125" style="48" bestFit="1" customWidth="1"/>
    <col min="13" max="256" width="8.375" style="48"/>
    <col min="257" max="257" width="4.375" style="48" customWidth="1"/>
    <col min="258" max="258" width="22.625" style="48" customWidth="1"/>
    <col min="259" max="259" width="13.25" style="48" customWidth="1"/>
    <col min="260" max="260" width="13.625" style="48" customWidth="1"/>
    <col min="261" max="261" width="14.875" style="48" customWidth="1"/>
    <col min="262" max="262" width="13.375" style="48" customWidth="1"/>
    <col min="263" max="263" width="13.875" style="48" customWidth="1"/>
    <col min="264" max="264" width="13.375" style="48" customWidth="1"/>
    <col min="265" max="265" width="6.875" style="48" customWidth="1"/>
    <col min="266" max="266" width="7.375" style="48" customWidth="1"/>
    <col min="267" max="267" width="8.125" style="48" customWidth="1"/>
    <col min="268" max="268" width="11.125" style="48" bestFit="1" customWidth="1"/>
    <col min="269" max="512" width="8.375" style="48"/>
    <col min="513" max="513" width="4.375" style="48" customWidth="1"/>
    <col min="514" max="514" width="22.625" style="48" customWidth="1"/>
    <col min="515" max="515" width="13.25" style="48" customWidth="1"/>
    <col min="516" max="516" width="13.625" style="48" customWidth="1"/>
    <col min="517" max="517" width="14.875" style="48" customWidth="1"/>
    <col min="518" max="518" width="13.375" style="48" customWidth="1"/>
    <col min="519" max="519" width="13.875" style="48" customWidth="1"/>
    <col min="520" max="520" width="13.375" style="48" customWidth="1"/>
    <col min="521" max="521" width="6.875" style="48" customWidth="1"/>
    <col min="522" max="522" width="7.375" style="48" customWidth="1"/>
    <col min="523" max="523" width="8.125" style="48" customWidth="1"/>
    <col min="524" max="524" width="11.125" style="48" bestFit="1" customWidth="1"/>
    <col min="525" max="768" width="8.375" style="48"/>
    <col min="769" max="769" width="4.375" style="48" customWidth="1"/>
    <col min="770" max="770" width="22.625" style="48" customWidth="1"/>
    <col min="771" max="771" width="13.25" style="48" customWidth="1"/>
    <col min="772" max="772" width="13.625" style="48" customWidth="1"/>
    <col min="773" max="773" width="14.875" style="48" customWidth="1"/>
    <col min="774" max="774" width="13.375" style="48" customWidth="1"/>
    <col min="775" max="775" width="13.875" style="48" customWidth="1"/>
    <col min="776" max="776" width="13.375" style="48" customWidth="1"/>
    <col min="777" max="777" width="6.875" style="48" customWidth="1"/>
    <col min="778" max="778" width="7.375" style="48" customWidth="1"/>
    <col min="779" max="779" width="8.125" style="48" customWidth="1"/>
    <col min="780" max="780" width="11.125" style="48" bestFit="1" customWidth="1"/>
    <col min="781" max="1024" width="8.375" style="48"/>
    <col min="1025" max="1025" width="4.375" style="48" customWidth="1"/>
    <col min="1026" max="1026" width="22.625" style="48" customWidth="1"/>
    <col min="1027" max="1027" width="13.25" style="48" customWidth="1"/>
    <col min="1028" max="1028" width="13.625" style="48" customWidth="1"/>
    <col min="1029" max="1029" width="14.875" style="48" customWidth="1"/>
    <col min="1030" max="1030" width="13.375" style="48" customWidth="1"/>
    <col min="1031" max="1031" width="13.875" style="48" customWidth="1"/>
    <col min="1032" max="1032" width="13.375" style="48" customWidth="1"/>
    <col min="1033" max="1033" width="6.875" style="48" customWidth="1"/>
    <col min="1034" max="1034" width="7.375" style="48" customWidth="1"/>
    <col min="1035" max="1035" width="8.125" style="48" customWidth="1"/>
    <col min="1036" max="1036" width="11.125" style="48" bestFit="1" customWidth="1"/>
    <col min="1037" max="1280" width="8.375" style="48"/>
    <col min="1281" max="1281" width="4.375" style="48" customWidth="1"/>
    <col min="1282" max="1282" width="22.625" style="48" customWidth="1"/>
    <col min="1283" max="1283" width="13.25" style="48" customWidth="1"/>
    <col min="1284" max="1284" width="13.625" style="48" customWidth="1"/>
    <col min="1285" max="1285" width="14.875" style="48" customWidth="1"/>
    <col min="1286" max="1286" width="13.375" style="48" customWidth="1"/>
    <col min="1287" max="1287" width="13.875" style="48" customWidth="1"/>
    <col min="1288" max="1288" width="13.375" style="48" customWidth="1"/>
    <col min="1289" max="1289" width="6.875" style="48" customWidth="1"/>
    <col min="1290" max="1290" width="7.375" style="48" customWidth="1"/>
    <col min="1291" max="1291" width="8.125" style="48" customWidth="1"/>
    <col min="1292" max="1292" width="11.125" style="48" bestFit="1" customWidth="1"/>
    <col min="1293" max="1536" width="8.375" style="48"/>
    <col min="1537" max="1537" width="4.375" style="48" customWidth="1"/>
    <col min="1538" max="1538" width="22.625" style="48" customWidth="1"/>
    <col min="1539" max="1539" width="13.25" style="48" customWidth="1"/>
    <col min="1540" max="1540" width="13.625" style="48" customWidth="1"/>
    <col min="1541" max="1541" width="14.875" style="48" customWidth="1"/>
    <col min="1542" max="1542" width="13.375" style="48" customWidth="1"/>
    <col min="1543" max="1543" width="13.875" style="48" customWidth="1"/>
    <col min="1544" max="1544" width="13.375" style="48" customWidth="1"/>
    <col min="1545" max="1545" width="6.875" style="48" customWidth="1"/>
    <col min="1546" max="1546" width="7.375" style="48" customWidth="1"/>
    <col min="1547" max="1547" width="8.125" style="48" customWidth="1"/>
    <col min="1548" max="1548" width="11.125" style="48" bestFit="1" customWidth="1"/>
    <col min="1549" max="1792" width="8.375" style="48"/>
    <col min="1793" max="1793" width="4.375" style="48" customWidth="1"/>
    <col min="1794" max="1794" width="22.625" style="48" customWidth="1"/>
    <col min="1795" max="1795" width="13.25" style="48" customWidth="1"/>
    <col min="1796" max="1796" width="13.625" style="48" customWidth="1"/>
    <col min="1797" max="1797" width="14.875" style="48" customWidth="1"/>
    <col min="1798" max="1798" width="13.375" style="48" customWidth="1"/>
    <col min="1799" max="1799" width="13.875" style="48" customWidth="1"/>
    <col min="1800" max="1800" width="13.375" style="48" customWidth="1"/>
    <col min="1801" max="1801" width="6.875" style="48" customWidth="1"/>
    <col min="1802" max="1802" width="7.375" style="48" customWidth="1"/>
    <col min="1803" max="1803" width="8.125" style="48" customWidth="1"/>
    <col min="1804" max="1804" width="11.125" style="48" bestFit="1" customWidth="1"/>
    <col min="1805" max="2048" width="8.375" style="48"/>
    <col min="2049" max="2049" width="4.375" style="48" customWidth="1"/>
    <col min="2050" max="2050" width="22.625" style="48" customWidth="1"/>
    <col min="2051" max="2051" width="13.25" style="48" customWidth="1"/>
    <col min="2052" max="2052" width="13.625" style="48" customWidth="1"/>
    <col min="2053" max="2053" width="14.875" style="48" customWidth="1"/>
    <col min="2054" max="2054" width="13.375" style="48" customWidth="1"/>
    <col min="2055" max="2055" width="13.875" style="48" customWidth="1"/>
    <col min="2056" max="2056" width="13.375" style="48" customWidth="1"/>
    <col min="2057" max="2057" width="6.875" style="48" customWidth="1"/>
    <col min="2058" max="2058" width="7.375" style="48" customWidth="1"/>
    <col min="2059" max="2059" width="8.125" style="48" customWidth="1"/>
    <col min="2060" max="2060" width="11.125" style="48" bestFit="1" customWidth="1"/>
    <col min="2061" max="2304" width="8.375" style="48"/>
    <col min="2305" max="2305" width="4.375" style="48" customWidth="1"/>
    <col min="2306" max="2306" width="22.625" style="48" customWidth="1"/>
    <col min="2307" max="2307" width="13.25" style="48" customWidth="1"/>
    <col min="2308" max="2308" width="13.625" style="48" customWidth="1"/>
    <col min="2309" max="2309" width="14.875" style="48" customWidth="1"/>
    <col min="2310" max="2310" width="13.375" style="48" customWidth="1"/>
    <col min="2311" max="2311" width="13.875" style="48" customWidth="1"/>
    <col min="2312" max="2312" width="13.375" style="48" customWidth="1"/>
    <col min="2313" max="2313" width="6.875" style="48" customWidth="1"/>
    <col min="2314" max="2314" width="7.375" style="48" customWidth="1"/>
    <col min="2315" max="2315" width="8.125" style="48" customWidth="1"/>
    <col min="2316" max="2316" width="11.125" style="48" bestFit="1" customWidth="1"/>
    <col min="2317" max="2560" width="8.375" style="48"/>
    <col min="2561" max="2561" width="4.375" style="48" customWidth="1"/>
    <col min="2562" max="2562" width="22.625" style="48" customWidth="1"/>
    <col min="2563" max="2563" width="13.25" style="48" customWidth="1"/>
    <col min="2564" max="2564" width="13.625" style="48" customWidth="1"/>
    <col min="2565" max="2565" width="14.875" style="48" customWidth="1"/>
    <col min="2566" max="2566" width="13.375" style="48" customWidth="1"/>
    <col min="2567" max="2567" width="13.875" style="48" customWidth="1"/>
    <col min="2568" max="2568" width="13.375" style="48" customWidth="1"/>
    <col min="2569" max="2569" width="6.875" style="48" customWidth="1"/>
    <col min="2570" max="2570" width="7.375" style="48" customWidth="1"/>
    <col min="2571" max="2571" width="8.125" style="48" customWidth="1"/>
    <col min="2572" max="2572" width="11.125" style="48" bestFit="1" customWidth="1"/>
    <col min="2573" max="2816" width="8.375" style="48"/>
    <col min="2817" max="2817" width="4.375" style="48" customWidth="1"/>
    <col min="2818" max="2818" width="22.625" style="48" customWidth="1"/>
    <col min="2819" max="2819" width="13.25" style="48" customWidth="1"/>
    <col min="2820" max="2820" width="13.625" style="48" customWidth="1"/>
    <col min="2821" max="2821" width="14.875" style="48" customWidth="1"/>
    <col min="2822" max="2822" width="13.375" style="48" customWidth="1"/>
    <col min="2823" max="2823" width="13.875" style="48" customWidth="1"/>
    <col min="2824" max="2824" width="13.375" style="48" customWidth="1"/>
    <col min="2825" max="2825" width="6.875" style="48" customWidth="1"/>
    <col min="2826" max="2826" width="7.375" style="48" customWidth="1"/>
    <col min="2827" max="2827" width="8.125" style="48" customWidth="1"/>
    <col min="2828" max="2828" width="11.125" style="48" bestFit="1" customWidth="1"/>
    <col min="2829" max="3072" width="8.375" style="48"/>
    <col min="3073" max="3073" width="4.375" style="48" customWidth="1"/>
    <col min="3074" max="3074" width="22.625" style="48" customWidth="1"/>
    <col min="3075" max="3075" width="13.25" style="48" customWidth="1"/>
    <col min="3076" max="3076" width="13.625" style="48" customWidth="1"/>
    <col min="3077" max="3077" width="14.875" style="48" customWidth="1"/>
    <col min="3078" max="3078" width="13.375" style="48" customWidth="1"/>
    <col min="3079" max="3079" width="13.875" style="48" customWidth="1"/>
    <col min="3080" max="3080" width="13.375" style="48" customWidth="1"/>
    <col min="3081" max="3081" width="6.875" style="48" customWidth="1"/>
    <col min="3082" max="3082" width="7.375" style="48" customWidth="1"/>
    <col min="3083" max="3083" width="8.125" style="48" customWidth="1"/>
    <col min="3084" max="3084" width="11.125" style="48" bestFit="1" customWidth="1"/>
    <col min="3085" max="3328" width="8.375" style="48"/>
    <col min="3329" max="3329" width="4.375" style="48" customWidth="1"/>
    <col min="3330" max="3330" width="22.625" style="48" customWidth="1"/>
    <col min="3331" max="3331" width="13.25" style="48" customWidth="1"/>
    <col min="3332" max="3332" width="13.625" style="48" customWidth="1"/>
    <col min="3333" max="3333" width="14.875" style="48" customWidth="1"/>
    <col min="3334" max="3334" width="13.375" style="48" customWidth="1"/>
    <col min="3335" max="3335" width="13.875" style="48" customWidth="1"/>
    <col min="3336" max="3336" width="13.375" style="48" customWidth="1"/>
    <col min="3337" max="3337" width="6.875" style="48" customWidth="1"/>
    <col min="3338" max="3338" width="7.375" style="48" customWidth="1"/>
    <col min="3339" max="3339" width="8.125" style="48" customWidth="1"/>
    <col min="3340" max="3340" width="11.125" style="48" bestFit="1" customWidth="1"/>
    <col min="3341" max="3584" width="8.375" style="48"/>
    <col min="3585" max="3585" width="4.375" style="48" customWidth="1"/>
    <col min="3586" max="3586" width="22.625" style="48" customWidth="1"/>
    <col min="3587" max="3587" width="13.25" style="48" customWidth="1"/>
    <col min="3588" max="3588" width="13.625" style="48" customWidth="1"/>
    <col min="3589" max="3589" width="14.875" style="48" customWidth="1"/>
    <col min="3590" max="3590" width="13.375" style="48" customWidth="1"/>
    <col min="3591" max="3591" width="13.875" style="48" customWidth="1"/>
    <col min="3592" max="3592" width="13.375" style="48" customWidth="1"/>
    <col min="3593" max="3593" width="6.875" style="48" customWidth="1"/>
    <col min="3594" max="3594" width="7.375" style="48" customWidth="1"/>
    <col min="3595" max="3595" width="8.125" style="48" customWidth="1"/>
    <col min="3596" max="3596" width="11.125" style="48" bestFit="1" customWidth="1"/>
    <col min="3597" max="3840" width="8.375" style="48"/>
    <col min="3841" max="3841" width="4.375" style="48" customWidth="1"/>
    <col min="3842" max="3842" width="22.625" style="48" customWidth="1"/>
    <col min="3843" max="3843" width="13.25" style="48" customWidth="1"/>
    <col min="3844" max="3844" width="13.625" style="48" customWidth="1"/>
    <col min="3845" max="3845" width="14.875" style="48" customWidth="1"/>
    <col min="3846" max="3846" width="13.375" style="48" customWidth="1"/>
    <col min="3847" max="3847" width="13.875" style="48" customWidth="1"/>
    <col min="3848" max="3848" width="13.375" style="48" customWidth="1"/>
    <col min="3849" max="3849" width="6.875" style="48" customWidth="1"/>
    <col min="3850" max="3850" width="7.375" style="48" customWidth="1"/>
    <col min="3851" max="3851" width="8.125" style="48" customWidth="1"/>
    <col min="3852" max="3852" width="11.125" style="48" bestFit="1" customWidth="1"/>
    <col min="3853" max="4096" width="8.375" style="48"/>
    <col min="4097" max="4097" width="4.375" style="48" customWidth="1"/>
    <col min="4098" max="4098" width="22.625" style="48" customWidth="1"/>
    <col min="4099" max="4099" width="13.25" style="48" customWidth="1"/>
    <col min="4100" max="4100" width="13.625" style="48" customWidth="1"/>
    <col min="4101" max="4101" width="14.875" style="48" customWidth="1"/>
    <col min="4102" max="4102" width="13.375" style="48" customWidth="1"/>
    <col min="4103" max="4103" width="13.875" style="48" customWidth="1"/>
    <col min="4104" max="4104" width="13.375" style="48" customWidth="1"/>
    <col min="4105" max="4105" width="6.875" style="48" customWidth="1"/>
    <col min="4106" max="4106" width="7.375" style="48" customWidth="1"/>
    <col min="4107" max="4107" width="8.125" style="48" customWidth="1"/>
    <col min="4108" max="4108" width="11.125" style="48" bestFit="1" customWidth="1"/>
    <col min="4109" max="4352" width="8.375" style="48"/>
    <col min="4353" max="4353" width="4.375" style="48" customWidth="1"/>
    <col min="4354" max="4354" width="22.625" style="48" customWidth="1"/>
    <col min="4355" max="4355" width="13.25" style="48" customWidth="1"/>
    <col min="4356" max="4356" width="13.625" style="48" customWidth="1"/>
    <col min="4357" max="4357" width="14.875" style="48" customWidth="1"/>
    <col min="4358" max="4358" width="13.375" style="48" customWidth="1"/>
    <col min="4359" max="4359" width="13.875" style="48" customWidth="1"/>
    <col min="4360" max="4360" width="13.375" style="48" customWidth="1"/>
    <col min="4361" max="4361" width="6.875" style="48" customWidth="1"/>
    <col min="4362" max="4362" width="7.375" style="48" customWidth="1"/>
    <col min="4363" max="4363" width="8.125" style="48" customWidth="1"/>
    <col min="4364" max="4364" width="11.125" style="48" bestFit="1" customWidth="1"/>
    <col min="4365" max="4608" width="8.375" style="48"/>
    <col min="4609" max="4609" width="4.375" style="48" customWidth="1"/>
    <col min="4610" max="4610" width="22.625" style="48" customWidth="1"/>
    <col min="4611" max="4611" width="13.25" style="48" customWidth="1"/>
    <col min="4612" max="4612" width="13.625" style="48" customWidth="1"/>
    <col min="4613" max="4613" width="14.875" style="48" customWidth="1"/>
    <col min="4614" max="4614" width="13.375" style="48" customWidth="1"/>
    <col min="4615" max="4615" width="13.875" style="48" customWidth="1"/>
    <col min="4616" max="4616" width="13.375" style="48" customWidth="1"/>
    <col min="4617" max="4617" width="6.875" style="48" customWidth="1"/>
    <col min="4618" max="4618" width="7.375" style="48" customWidth="1"/>
    <col min="4619" max="4619" width="8.125" style="48" customWidth="1"/>
    <col min="4620" max="4620" width="11.125" style="48" bestFit="1" customWidth="1"/>
    <col min="4621" max="4864" width="8.375" style="48"/>
    <col min="4865" max="4865" width="4.375" style="48" customWidth="1"/>
    <col min="4866" max="4866" width="22.625" style="48" customWidth="1"/>
    <col min="4867" max="4867" width="13.25" style="48" customWidth="1"/>
    <col min="4868" max="4868" width="13.625" style="48" customWidth="1"/>
    <col min="4869" max="4869" width="14.875" style="48" customWidth="1"/>
    <col min="4870" max="4870" width="13.375" style="48" customWidth="1"/>
    <col min="4871" max="4871" width="13.875" style="48" customWidth="1"/>
    <col min="4872" max="4872" width="13.375" style="48" customWidth="1"/>
    <col min="4873" max="4873" width="6.875" style="48" customWidth="1"/>
    <col min="4874" max="4874" width="7.375" style="48" customWidth="1"/>
    <col min="4875" max="4875" width="8.125" style="48" customWidth="1"/>
    <col min="4876" max="4876" width="11.125" style="48" bestFit="1" customWidth="1"/>
    <col min="4877" max="5120" width="8.375" style="48"/>
    <col min="5121" max="5121" width="4.375" style="48" customWidth="1"/>
    <col min="5122" max="5122" width="22.625" style="48" customWidth="1"/>
    <col min="5123" max="5123" width="13.25" style="48" customWidth="1"/>
    <col min="5124" max="5124" width="13.625" style="48" customWidth="1"/>
    <col min="5125" max="5125" width="14.875" style="48" customWidth="1"/>
    <col min="5126" max="5126" width="13.375" style="48" customWidth="1"/>
    <col min="5127" max="5127" width="13.875" style="48" customWidth="1"/>
    <col min="5128" max="5128" width="13.375" style="48" customWidth="1"/>
    <col min="5129" max="5129" width="6.875" style="48" customWidth="1"/>
    <col min="5130" max="5130" width="7.375" style="48" customWidth="1"/>
    <col min="5131" max="5131" width="8.125" style="48" customWidth="1"/>
    <col min="5132" max="5132" width="11.125" style="48" bestFit="1" customWidth="1"/>
    <col min="5133" max="5376" width="8.375" style="48"/>
    <col min="5377" max="5377" width="4.375" style="48" customWidth="1"/>
    <col min="5378" max="5378" width="22.625" style="48" customWidth="1"/>
    <col min="5379" max="5379" width="13.25" style="48" customWidth="1"/>
    <col min="5380" max="5380" width="13.625" style="48" customWidth="1"/>
    <col min="5381" max="5381" width="14.875" style="48" customWidth="1"/>
    <col min="5382" max="5382" width="13.375" style="48" customWidth="1"/>
    <col min="5383" max="5383" width="13.875" style="48" customWidth="1"/>
    <col min="5384" max="5384" width="13.375" style="48" customWidth="1"/>
    <col min="5385" max="5385" width="6.875" style="48" customWidth="1"/>
    <col min="5386" max="5386" width="7.375" style="48" customWidth="1"/>
    <col min="5387" max="5387" width="8.125" style="48" customWidth="1"/>
    <col min="5388" max="5388" width="11.125" style="48" bestFit="1" customWidth="1"/>
    <col min="5389" max="5632" width="8.375" style="48"/>
    <col min="5633" max="5633" width="4.375" style="48" customWidth="1"/>
    <col min="5634" max="5634" width="22.625" style="48" customWidth="1"/>
    <col min="5635" max="5635" width="13.25" style="48" customWidth="1"/>
    <col min="5636" max="5636" width="13.625" style="48" customWidth="1"/>
    <col min="5637" max="5637" width="14.875" style="48" customWidth="1"/>
    <col min="5638" max="5638" width="13.375" style="48" customWidth="1"/>
    <col min="5639" max="5639" width="13.875" style="48" customWidth="1"/>
    <col min="5640" max="5640" width="13.375" style="48" customWidth="1"/>
    <col min="5641" max="5641" width="6.875" style="48" customWidth="1"/>
    <col min="5642" max="5642" width="7.375" style="48" customWidth="1"/>
    <col min="5643" max="5643" width="8.125" style="48" customWidth="1"/>
    <col min="5644" max="5644" width="11.125" style="48" bestFit="1" customWidth="1"/>
    <col min="5645" max="5888" width="8.375" style="48"/>
    <col min="5889" max="5889" width="4.375" style="48" customWidth="1"/>
    <col min="5890" max="5890" width="22.625" style="48" customWidth="1"/>
    <col min="5891" max="5891" width="13.25" style="48" customWidth="1"/>
    <col min="5892" max="5892" width="13.625" style="48" customWidth="1"/>
    <col min="5893" max="5893" width="14.875" style="48" customWidth="1"/>
    <col min="5894" max="5894" width="13.375" style="48" customWidth="1"/>
    <col min="5895" max="5895" width="13.875" style="48" customWidth="1"/>
    <col min="5896" max="5896" width="13.375" style="48" customWidth="1"/>
    <col min="5897" max="5897" width="6.875" style="48" customWidth="1"/>
    <col min="5898" max="5898" width="7.375" style="48" customWidth="1"/>
    <col min="5899" max="5899" width="8.125" style="48" customWidth="1"/>
    <col min="5900" max="5900" width="11.125" style="48" bestFit="1" customWidth="1"/>
    <col min="5901" max="6144" width="8.375" style="48"/>
    <col min="6145" max="6145" width="4.375" style="48" customWidth="1"/>
    <col min="6146" max="6146" width="22.625" style="48" customWidth="1"/>
    <col min="6147" max="6147" width="13.25" style="48" customWidth="1"/>
    <col min="6148" max="6148" width="13.625" style="48" customWidth="1"/>
    <col min="6149" max="6149" width="14.875" style="48" customWidth="1"/>
    <col min="6150" max="6150" width="13.375" style="48" customWidth="1"/>
    <col min="6151" max="6151" width="13.875" style="48" customWidth="1"/>
    <col min="6152" max="6152" width="13.375" style="48" customWidth="1"/>
    <col min="6153" max="6153" width="6.875" style="48" customWidth="1"/>
    <col min="6154" max="6154" width="7.375" style="48" customWidth="1"/>
    <col min="6155" max="6155" width="8.125" style="48" customWidth="1"/>
    <col min="6156" max="6156" width="11.125" style="48" bestFit="1" customWidth="1"/>
    <col min="6157" max="6400" width="8.375" style="48"/>
    <col min="6401" max="6401" width="4.375" style="48" customWidth="1"/>
    <col min="6402" max="6402" width="22.625" style="48" customWidth="1"/>
    <col min="6403" max="6403" width="13.25" style="48" customWidth="1"/>
    <col min="6404" max="6404" width="13.625" style="48" customWidth="1"/>
    <col min="6405" max="6405" width="14.875" style="48" customWidth="1"/>
    <col min="6406" max="6406" width="13.375" style="48" customWidth="1"/>
    <col min="6407" max="6407" width="13.875" style="48" customWidth="1"/>
    <col min="6408" max="6408" width="13.375" style="48" customWidth="1"/>
    <col min="6409" max="6409" width="6.875" style="48" customWidth="1"/>
    <col min="6410" max="6410" width="7.375" style="48" customWidth="1"/>
    <col min="6411" max="6411" width="8.125" style="48" customWidth="1"/>
    <col min="6412" max="6412" width="11.125" style="48" bestFit="1" customWidth="1"/>
    <col min="6413" max="6656" width="8.375" style="48"/>
    <col min="6657" max="6657" width="4.375" style="48" customWidth="1"/>
    <col min="6658" max="6658" width="22.625" style="48" customWidth="1"/>
    <col min="6659" max="6659" width="13.25" style="48" customWidth="1"/>
    <col min="6660" max="6660" width="13.625" style="48" customWidth="1"/>
    <col min="6661" max="6661" width="14.875" style="48" customWidth="1"/>
    <col min="6662" max="6662" width="13.375" style="48" customWidth="1"/>
    <col min="6663" max="6663" width="13.875" style="48" customWidth="1"/>
    <col min="6664" max="6664" width="13.375" style="48" customWidth="1"/>
    <col min="6665" max="6665" width="6.875" style="48" customWidth="1"/>
    <col min="6666" max="6666" width="7.375" style="48" customWidth="1"/>
    <col min="6667" max="6667" width="8.125" style="48" customWidth="1"/>
    <col min="6668" max="6668" width="11.125" style="48" bestFit="1" customWidth="1"/>
    <col min="6669" max="6912" width="8.375" style="48"/>
    <col min="6913" max="6913" width="4.375" style="48" customWidth="1"/>
    <col min="6914" max="6914" width="22.625" style="48" customWidth="1"/>
    <col min="6915" max="6915" width="13.25" style="48" customWidth="1"/>
    <col min="6916" max="6916" width="13.625" style="48" customWidth="1"/>
    <col min="6917" max="6917" width="14.875" style="48" customWidth="1"/>
    <col min="6918" max="6918" width="13.375" style="48" customWidth="1"/>
    <col min="6919" max="6919" width="13.875" style="48" customWidth="1"/>
    <col min="6920" max="6920" width="13.375" style="48" customWidth="1"/>
    <col min="6921" max="6921" width="6.875" style="48" customWidth="1"/>
    <col min="6922" max="6922" width="7.375" style="48" customWidth="1"/>
    <col min="6923" max="6923" width="8.125" style="48" customWidth="1"/>
    <col min="6924" max="6924" width="11.125" style="48" bestFit="1" customWidth="1"/>
    <col min="6925" max="7168" width="8.375" style="48"/>
    <col min="7169" max="7169" width="4.375" style="48" customWidth="1"/>
    <col min="7170" max="7170" width="22.625" style="48" customWidth="1"/>
    <col min="7171" max="7171" width="13.25" style="48" customWidth="1"/>
    <col min="7172" max="7172" width="13.625" style="48" customWidth="1"/>
    <col min="7173" max="7173" width="14.875" style="48" customWidth="1"/>
    <col min="7174" max="7174" width="13.375" style="48" customWidth="1"/>
    <col min="7175" max="7175" width="13.875" style="48" customWidth="1"/>
    <col min="7176" max="7176" width="13.375" style="48" customWidth="1"/>
    <col min="7177" max="7177" width="6.875" style="48" customWidth="1"/>
    <col min="7178" max="7178" width="7.375" style="48" customWidth="1"/>
    <col min="7179" max="7179" width="8.125" style="48" customWidth="1"/>
    <col min="7180" max="7180" width="11.125" style="48" bestFit="1" customWidth="1"/>
    <col min="7181" max="7424" width="8.375" style="48"/>
    <col min="7425" max="7425" width="4.375" style="48" customWidth="1"/>
    <col min="7426" max="7426" width="22.625" style="48" customWidth="1"/>
    <col min="7427" max="7427" width="13.25" style="48" customWidth="1"/>
    <col min="7428" max="7428" width="13.625" style="48" customWidth="1"/>
    <col min="7429" max="7429" width="14.875" style="48" customWidth="1"/>
    <col min="7430" max="7430" width="13.375" style="48" customWidth="1"/>
    <col min="7431" max="7431" width="13.875" style="48" customWidth="1"/>
    <col min="7432" max="7432" width="13.375" style="48" customWidth="1"/>
    <col min="7433" max="7433" width="6.875" style="48" customWidth="1"/>
    <col min="7434" max="7434" width="7.375" style="48" customWidth="1"/>
    <col min="7435" max="7435" width="8.125" style="48" customWidth="1"/>
    <col min="7436" max="7436" width="11.125" style="48" bestFit="1" customWidth="1"/>
    <col min="7437" max="7680" width="8.375" style="48"/>
    <col min="7681" max="7681" width="4.375" style="48" customWidth="1"/>
    <col min="7682" max="7682" width="22.625" style="48" customWidth="1"/>
    <col min="7683" max="7683" width="13.25" style="48" customWidth="1"/>
    <col min="7684" max="7684" width="13.625" style="48" customWidth="1"/>
    <col min="7685" max="7685" width="14.875" style="48" customWidth="1"/>
    <col min="7686" max="7686" width="13.375" style="48" customWidth="1"/>
    <col min="7687" max="7687" width="13.875" style="48" customWidth="1"/>
    <col min="7688" max="7688" width="13.375" style="48" customWidth="1"/>
    <col min="7689" max="7689" width="6.875" style="48" customWidth="1"/>
    <col min="7690" max="7690" width="7.375" style="48" customWidth="1"/>
    <col min="7691" max="7691" width="8.125" style="48" customWidth="1"/>
    <col min="7692" max="7692" width="11.125" style="48" bestFit="1" customWidth="1"/>
    <col min="7693" max="7936" width="8.375" style="48"/>
    <col min="7937" max="7937" width="4.375" style="48" customWidth="1"/>
    <col min="7938" max="7938" width="22.625" style="48" customWidth="1"/>
    <col min="7939" max="7939" width="13.25" style="48" customWidth="1"/>
    <col min="7940" max="7940" width="13.625" style="48" customWidth="1"/>
    <col min="7941" max="7941" width="14.875" style="48" customWidth="1"/>
    <col min="7942" max="7942" width="13.375" style="48" customWidth="1"/>
    <col min="7943" max="7943" width="13.875" style="48" customWidth="1"/>
    <col min="7944" max="7944" width="13.375" style="48" customWidth="1"/>
    <col min="7945" max="7945" width="6.875" style="48" customWidth="1"/>
    <col min="7946" max="7946" width="7.375" style="48" customWidth="1"/>
    <col min="7947" max="7947" width="8.125" style="48" customWidth="1"/>
    <col min="7948" max="7948" width="11.125" style="48" bestFit="1" customWidth="1"/>
    <col min="7949" max="8192" width="8.375" style="48"/>
    <col min="8193" max="8193" width="4.375" style="48" customWidth="1"/>
    <col min="8194" max="8194" width="22.625" style="48" customWidth="1"/>
    <col min="8195" max="8195" width="13.25" style="48" customWidth="1"/>
    <col min="8196" max="8196" width="13.625" style="48" customWidth="1"/>
    <col min="8197" max="8197" width="14.875" style="48" customWidth="1"/>
    <col min="8198" max="8198" width="13.375" style="48" customWidth="1"/>
    <col min="8199" max="8199" width="13.875" style="48" customWidth="1"/>
    <col min="8200" max="8200" width="13.375" style="48" customWidth="1"/>
    <col min="8201" max="8201" width="6.875" style="48" customWidth="1"/>
    <col min="8202" max="8202" width="7.375" style="48" customWidth="1"/>
    <col min="8203" max="8203" width="8.125" style="48" customWidth="1"/>
    <col min="8204" max="8204" width="11.125" style="48" bestFit="1" customWidth="1"/>
    <col min="8205" max="8448" width="8.375" style="48"/>
    <col min="8449" max="8449" width="4.375" style="48" customWidth="1"/>
    <col min="8450" max="8450" width="22.625" style="48" customWidth="1"/>
    <col min="8451" max="8451" width="13.25" style="48" customWidth="1"/>
    <col min="8452" max="8452" width="13.625" style="48" customWidth="1"/>
    <col min="8453" max="8453" width="14.875" style="48" customWidth="1"/>
    <col min="8454" max="8454" width="13.375" style="48" customWidth="1"/>
    <col min="8455" max="8455" width="13.875" style="48" customWidth="1"/>
    <col min="8456" max="8456" width="13.375" style="48" customWidth="1"/>
    <col min="8457" max="8457" width="6.875" style="48" customWidth="1"/>
    <col min="8458" max="8458" width="7.375" style="48" customWidth="1"/>
    <col min="8459" max="8459" width="8.125" style="48" customWidth="1"/>
    <col min="8460" max="8460" width="11.125" style="48" bestFit="1" customWidth="1"/>
    <col min="8461" max="8704" width="8.375" style="48"/>
    <col min="8705" max="8705" width="4.375" style="48" customWidth="1"/>
    <col min="8706" max="8706" width="22.625" style="48" customWidth="1"/>
    <col min="8707" max="8707" width="13.25" style="48" customWidth="1"/>
    <col min="8708" max="8708" width="13.625" style="48" customWidth="1"/>
    <col min="8709" max="8709" width="14.875" style="48" customWidth="1"/>
    <col min="8710" max="8710" width="13.375" style="48" customWidth="1"/>
    <col min="8711" max="8711" width="13.875" style="48" customWidth="1"/>
    <col min="8712" max="8712" width="13.375" style="48" customWidth="1"/>
    <col min="8713" max="8713" width="6.875" style="48" customWidth="1"/>
    <col min="8714" max="8714" width="7.375" style="48" customWidth="1"/>
    <col min="8715" max="8715" width="8.125" style="48" customWidth="1"/>
    <col min="8716" max="8716" width="11.125" style="48" bestFit="1" customWidth="1"/>
    <col min="8717" max="8960" width="8.375" style="48"/>
    <col min="8961" max="8961" width="4.375" style="48" customWidth="1"/>
    <col min="8962" max="8962" width="22.625" style="48" customWidth="1"/>
    <col min="8963" max="8963" width="13.25" style="48" customWidth="1"/>
    <col min="8964" max="8964" width="13.625" style="48" customWidth="1"/>
    <col min="8965" max="8965" width="14.875" style="48" customWidth="1"/>
    <col min="8966" max="8966" width="13.375" style="48" customWidth="1"/>
    <col min="8967" max="8967" width="13.875" style="48" customWidth="1"/>
    <col min="8968" max="8968" width="13.375" style="48" customWidth="1"/>
    <col min="8969" max="8969" width="6.875" style="48" customWidth="1"/>
    <col min="8970" max="8970" width="7.375" style="48" customWidth="1"/>
    <col min="8971" max="8971" width="8.125" style="48" customWidth="1"/>
    <col min="8972" max="8972" width="11.125" style="48" bestFit="1" customWidth="1"/>
    <col min="8973" max="9216" width="8.375" style="48"/>
    <col min="9217" max="9217" width="4.375" style="48" customWidth="1"/>
    <col min="9218" max="9218" width="22.625" style="48" customWidth="1"/>
    <col min="9219" max="9219" width="13.25" style="48" customWidth="1"/>
    <col min="9220" max="9220" width="13.625" style="48" customWidth="1"/>
    <col min="9221" max="9221" width="14.875" style="48" customWidth="1"/>
    <col min="9222" max="9222" width="13.375" style="48" customWidth="1"/>
    <col min="9223" max="9223" width="13.875" style="48" customWidth="1"/>
    <col min="9224" max="9224" width="13.375" style="48" customWidth="1"/>
    <col min="9225" max="9225" width="6.875" style="48" customWidth="1"/>
    <col min="9226" max="9226" width="7.375" style="48" customWidth="1"/>
    <col min="9227" max="9227" width="8.125" style="48" customWidth="1"/>
    <col min="9228" max="9228" width="11.125" style="48" bestFit="1" customWidth="1"/>
    <col min="9229" max="9472" width="8.375" style="48"/>
    <col min="9473" max="9473" width="4.375" style="48" customWidth="1"/>
    <col min="9474" max="9474" width="22.625" style="48" customWidth="1"/>
    <col min="9475" max="9475" width="13.25" style="48" customWidth="1"/>
    <col min="9476" max="9476" width="13.625" style="48" customWidth="1"/>
    <col min="9477" max="9477" width="14.875" style="48" customWidth="1"/>
    <col min="9478" max="9478" width="13.375" style="48" customWidth="1"/>
    <col min="9479" max="9479" width="13.875" style="48" customWidth="1"/>
    <col min="9480" max="9480" width="13.375" style="48" customWidth="1"/>
    <col min="9481" max="9481" width="6.875" style="48" customWidth="1"/>
    <col min="9482" max="9482" width="7.375" style="48" customWidth="1"/>
    <col min="9483" max="9483" width="8.125" style="48" customWidth="1"/>
    <col min="9484" max="9484" width="11.125" style="48" bestFit="1" customWidth="1"/>
    <col min="9485" max="9728" width="8.375" style="48"/>
    <col min="9729" max="9729" width="4.375" style="48" customWidth="1"/>
    <col min="9730" max="9730" width="22.625" style="48" customWidth="1"/>
    <col min="9731" max="9731" width="13.25" style="48" customWidth="1"/>
    <col min="9732" max="9732" width="13.625" style="48" customWidth="1"/>
    <col min="9733" max="9733" width="14.875" style="48" customWidth="1"/>
    <col min="9734" max="9734" width="13.375" style="48" customWidth="1"/>
    <col min="9735" max="9735" width="13.875" style="48" customWidth="1"/>
    <col min="9736" max="9736" width="13.375" style="48" customWidth="1"/>
    <col min="9737" max="9737" width="6.875" style="48" customWidth="1"/>
    <col min="9738" max="9738" width="7.375" style="48" customWidth="1"/>
    <col min="9739" max="9739" width="8.125" style="48" customWidth="1"/>
    <col min="9740" max="9740" width="11.125" style="48" bestFit="1" customWidth="1"/>
    <col min="9741" max="9984" width="8.375" style="48"/>
    <col min="9985" max="9985" width="4.375" style="48" customWidth="1"/>
    <col min="9986" max="9986" width="22.625" style="48" customWidth="1"/>
    <col min="9987" max="9987" width="13.25" style="48" customWidth="1"/>
    <col min="9988" max="9988" width="13.625" style="48" customWidth="1"/>
    <col min="9989" max="9989" width="14.875" style="48" customWidth="1"/>
    <col min="9990" max="9990" width="13.375" style="48" customWidth="1"/>
    <col min="9991" max="9991" width="13.875" style="48" customWidth="1"/>
    <col min="9992" max="9992" width="13.375" style="48" customWidth="1"/>
    <col min="9993" max="9993" width="6.875" style="48" customWidth="1"/>
    <col min="9994" max="9994" width="7.375" style="48" customWidth="1"/>
    <col min="9995" max="9995" width="8.125" style="48" customWidth="1"/>
    <col min="9996" max="9996" width="11.125" style="48" bestFit="1" customWidth="1"/>
    <col min="9997" max="10240" width="8.375" style="48"/>
    <col min="10241" max="10241" width="4.375" style="48" customWidth="1"/>
    <col min="10242" max="10242" width="22.625" style="48" customWidth="1"/>
    <col min="10243" max="10243" width="13.25" style="48" customWidth="1"/>
    <col min="10244" max="10244" width="13.625" style="48" customWidth="1"/>
    <col min="10245" max="10245" width="14.875" style="48" customWidth="1"/>
    <col min="10246" max="10246" width="13.375" style="48" customWidth="1"/>
    <col min="10247" max="10247" width="13.875" style="48" customWidth="1"/>
    <col min="10248" max="10248" width="13.375" style="48" customWidth="1"/>
    <col min="10249" max="10249" width="6.875" style="48" customWidth="1"/>
    <col min="10250" max="10250" width="7.375" style="48" customWidth="1"/>
    <col min="10251" max="10251" width="8.125" style="48" customWidth="1"/>
    <col min="10252" max="10252" width="11.125" style="48" bestFit="1" customWidth="1"/>
    <col min="10253" max="10496" width="8.375" style="48"/>
    <col min="10497" max="10497" width="4.375" style="48" customWidth="1"/>
    <col min="10498" max="10498" width="22.625" style="48" customWidth="1"/>
    <col min="10499" max="10499" width="13.25" style="48" customWidth="1"/>
    <col min="10500" max="10500" width="13.625" style="48" customWidth="1"/>
    <col min="10501" max="10501" width="14.875" style="48" customWidth="1"/>
    <col min="10502" max="10502" width="13.375" style="48" customWidth="1"/>
    <col min="10503" max="10503" width="13.875" style="48" customWidth="1"/>
    <col min="10504" max="10504" width="13.375" style="48" customWidth="1"/>
    <col min="10505" max="10505" width="6.875" style="48" customWidth="1"/>
    <col min="10506" max="10506" width="7.375" style="48" customWidth="1"/>
    <col min="10507" max="10507" width="8.125" style="48" customWidth="1"/>
    <col min="10508" max="10508" width="11.125" style="48" bestFit="1" customWidth="1"/>
    <col min="10509" max="10752" width="8.375" style="48"/>
    <col min="10753" max="10753" width="4.375" style="48" customWidth="1"/>
    <col min="10754" max="10754" width="22.625" style="48" customWidth="1"/>
    <col min="10755" max="10755" width="13.25" style="48" customWidth="1"/>
    <col min="10756" max="10756" width="13.625" style="48" customWidth="1"/>
    <col min="10757" max="10757" width="14.875" style="48" customWidth="1"/>
    <col min="10758" max="10758" width="13.375" style="48" customWidth="1"/>
    <col min="10759" max="10759" width="13.875" style="48" customWidth="1"/>
    <col min="10760" max="10760" width="13.375" style="48" customWidth="1"/>
    <col min="10761" max="10761" width="6.875" style="48" customWidth="1"/>
    <col min="10762" max="10762" width="7.375" style="48" customWidth="1"/>
    <col min="10763" max="10763" width="8.125" style="48" customWidth="1"/>
    <col min="10764" max="10764" width="11.125" style="48" bestFit="1" customWidth="1"/>
    <col min="10765" max="11008" width="8.375" style="48"/>
    <col min="11009" max="11009" width="4.375" style="48" customWidth="1"/>
    <col min="11010" max="11010" width="22.625" style="48" customWidth="1"/>
    <col min="11011" max="11011" width="13.25" style="48" customWidth="1"/>
    <col min="11012" max="11012" width="13.625" style="48" customWidth="1"/>
    <col min="11013" max="11013" width="14.875" style="48" customWidth="1"/>
    <col min="11014" max="11014" width="13.375" style="48" customWidth="1"/>
    <col min="11015" max="11015" width="13.875" style="48" customWidth="1"/>
    <col min="11016" max="11016" width="13.375" style="48" customWidth="1"/>
    <col min="11017" max="11017" width="6.875" style="48" customWidth="1"/>
    <col min="11018" max="11018" width="7.375" style="48" customWidth="1"/>
    <col min="11019" max="11019" width="8.125" style="48" customWidth="1"/>
    <col min="11020" max="11020" width="11.125" style="48" bestFit="1" customWidth="1"/>
    <col min="11021" max="11264" width="8.375" style="48"/>
    <col min="11265" max="11265" width="4.375" style="48" customWidth="1"/>
    <col min="11266" max="11266" width="22.625" style="48" customWidth="1"/>
    <col min="11267" max="11267" width="13.25" style="48" customWidth="1"/>
    <col min="11268" max="11268" width="13.625" style="48" customWidth="1"/>
    <col min="11269" max="11269" width="14.875" style="48" customWidth="1"/>
    <col min="11270" max="11270" width="13.375" style="48" customWidth="1"/>
    <col min="11271" max="11271" width="13.875" style="48" customWidth="1"/>
    <col min="11272" max="11272" width="13.375" style="48" customWidth="1"/>
    <col min="11273" max="11273" width="6.875" style="48" customWidth="1"/>
    <col min="11274" max="11274" width="7.375" style="48" customWidth="1"/>
    <col min="11275" max="11275" width="8.125" style="48" customWidth="1"/>
    <col min="11276" max="11276" width="11.125" style="48" bestFit="1" customWidth="1"/>
    <col min="11277" max="11520" width="8.375" style="48"/>
    <col min="11521" max="11521" width="4.375" style="48" customWidth="1"/>
    <col min="11522" max="11522" width="22.625" style="48" customWidth="1"/>
    <col min="11523" max="11523" width="13.25" style="48" customWidth="1"/>
    <col min="11524" max="11524" width="13.625" style="48" customWidth="1"/>
    <col min="11525" max="11525" width="14.875" style="48" customWidth="1"/>
    <col min="11526" max="11526" width="13.375" style="48" customWidth="1"/>
    <col min="11527" max="11527" width="13.875" style="48" customWidth="1"/>
    <col min="11528" max="11528" width="13.375" style="48" customWidth="1"/>
    <col min="11529" max="11529" width="6.875" style="48" customWidth="1"/>
    <col min="11530" max="11530" width="7.375" style="48" customWidth="1"/>
    <col min="11531" max="11531" width="8.125" style="48" customWidth="1"/>
    <col min="11532" max="11532" width="11.125" style="48" bestFit="1" customWidth="1"/>
    <col min="11533" max="11776" width="8.375" style="48"/>
    <col min="11777" max="11777" width="4.375" style="48" customWidth="1"/>
    <col min="11778" max="11778" width="22.625" style="48" customWidth="1"/>
    <col min="11779" max="11779" width="13.25" style="48" customWidth="1"/>
    <col min="11780" max="11780" width="13.625" style="48" customWidth="1"/>
    <col min="11781" max="11781" width="14.875" style="48" customWidth="1"/>
    <col min="11782" max="11782" width="13.375" style="48" customWidth="1"/>
    <col min="11783" max="11783" width="13.875" style="48" customWidth="1"/>
    <col min="11784" max="11784" width="13.375" style="48" customWidth="1"/>
    <col min="11785" max="11785" width="6.875" style="48" customWidth="1"/>
    <col min="11786" max="11786" width="7.375" style="48" customWidth="1"/>
    <col min="11787" max="11787" width="8.125" style="48" customWidth="1"/>
    <col min="11788" max="11788" width="11.125" style="48" bestFit="1" customWidth="1"/>
    <col min="11789" max="12032" width="8.375" style="48"/>
    <col min="12033" max="12033" width="4.375" style="48" customWidth="1"/>
    <col min="12034" max="12034" width="22.625" style="48" customWidth="1"/>
    <col min="12035" max="12035" width="13.25" style="48" customWidth="1"/>
    <col min="12036" max="12036" width="13.625" style="48" customWidth="1"/>
    <col min="12037" max="12037" width="14.875" style="48" customWidth="1"/>
    <col min="12038" max="12038" width="13.375" style="48" customWidth="1"/>
    <col min="12039" max="12039" width="13.875" style="48" customWidth="1"/>
    <col min="12040" max="12040" width="13.375" style="48" customWidth="1"/>
    <col min="12041" max="12041" width="6.875" style="48" customWidth="1"/>
    <col min="12042" max="12042" width="7.375" style="48" customWidth="1"/>
    <col min="12043" max="12043" width="8.125" style="48" customWidth="1"/>
    <col min="12044" max="12044" width="11.125" style="48" bestFit="1" customWidth="1"/>
    <col min="12045" max="12288" width="8.375" style="48"/>
    <col min="12289" max="12289" width="4.375" style="48" customWidth="1"/>
    <col min="12290" max="12290" width="22.625" style="48" customWidth="1"/>
    <col min="12291" max="12291" width="13.25" style="48" customWidth="1"/>
    <col min="12292" max="12292" width="13.625" style="48" customWidth="1"/>
    <col min="12293" max="12293" width="14.875" style="48" customWidth="1"/>
    <col min="12294" max="12294" width="13.375" style="48" customWidth="1"/>
    <col min="12295" max="12295" width="13.875" style="48" customWidth="1"/>
    <col min="12296" max="12296" width="13.375" style="48" customWidth="1"/>
    <col min="12297" max="12297" width="6.875" style="48" customWidth="1"/>
    <col min="12298" max="12298" width="7.375" style="48" customWidth="1"/>
    <col min="12299" max="12299" width="8.125" style="48" customWidth="1"/>
    <col min="12300" max="12300" width="11.125" style="48" bestFit="1" customWidth="1"/>
    <col min="12301" max="12544" width="8.375" style="48"/>
    <col min="12545" max="12545" width="4.375" style="48" customWidth="1"/>
    <col min="12546" max="12546" width="22.625" style="48" customWidth="1"/>
    <col min="12547" max="12547" width="13.25" style="48" customWidth="1"/>
    <col min="12548" max="12548" width="13.625" style="48" customWidth="1"/>
    <col min="12549" max="12549" width="14.875" style="48" customWidth="1"/>
    <col min="12550" max="12550" width="13.375" style="48" customWidth="1"/>
    <col min="12551" max="12551" width="13.875" style="48" customWidth="1"/>
    <col min="12552" max="12552" width="13.375" style="48" customWidth="1"/>
    <col min="12553" max="12553" width="6.875" style="48" customWidth="1"/>
    <col min="12554" max="12554" width="7.375" style="48" customWidth="1"/>
    <col min="12555" max="12555" width="8.125" style="48" customWidth="1"/>
    <col min="12556" max="12556" width="11.125" style="48" bestFit="1" customWidth="1"/>
    <col min="12557" max="12800" width="8.375" style="48"/>
    <col min="12801" max="12801" width="4.375" style="48" customWidth="1"/>
    <col min="12802" max="12802" width="22.625" style="48" customWidth="1"/>
    <col min="12803" max="12803" width="13.25" style="48" customWidth="1"/>
    <col min="12804" max="12804" width="13.625" style="48" customWidth="1"/>
    <col min="12805" max="12805" width="14.875" style="48" customWidth="1"/>
    <col min="12806" max="12806" width="13.375" style="48" customWidth="1"/>
    <col min="12807" max="12807" width="13.875" style="48" customWidth="1"/>
    <col min="12808" max="12808" width="13.375" style="48" customWidth="1"/>
    <col min="12809" max="12809" width="6.875" style="48" customWidth="1"/>
    <col min="12810" max="12810" width="7.375" style="48" customWidth="1"/>
    <col min="12811" max="12811" width="8.125" style="48" customWidth="1"/>
    <col min="12812" max="12812" width="11.125" style="48" bestFit="1" customWidth="1"/>
    <col min="12813" max="13056" width="8.375" style="48"/>
    <col min="13057" max="13057" width="4.375" style="48" customWidth="1"/>
    <col min="13058" max="13058" width="22.625" style="48" customWidth="1"/>
    <col min="13059" max="13059" width="13.25" style="48" customWidth="1"/>
    <col min="13060" max="13060" width="13.625" style="48" customWidth="1"/>
    <col min="13061" max="13061" width="14.875" style="48" customWidth="1"/>
    <col min="13062" max="13062" width="13.375" style="48" customWidth="1"/>
    <col min="13063" max="13063" width="13.875" style="48" customWidth="1"/>
    <col min="13064" max="13064" width="13.375" style="48" customWidth="1"/>
    <col min="13065" max="13065" width="6.875" style="48" customWidth="1"/>
    <col min="13066" max="13066" width="7.375" style="48" customWidth="1"/>
    <col min="13067" max="13067" width="8.125" style="48" customWidth="1"/>
    <col min="13068" max="13068" width="11.125" style="48" bestFit="1" customWidth="1"/>
    <col min="13069" max="13312" width="8.375" style="48"/>
    <col min="13313" max="13313" width="4.375" style="48" customWidth="1"/>
    <col min="13314" max="13314" width="22.625" style="48" customWidth="1"/>
    <col min="13315" max="13315" width="13.25" style="48" customWidth="1"/>
    <col min="13316" max="13316" width="13.625" style="48" customWidth="1"/>
    <col min="13317" max="13317" width="14.875" style="48" customWidth="1"/>
    <col min="13318" max="13318" width="13.375" style="48" customWidth="1"/>
    <col min="13319" max="13319" width="13.875" style="48" customWidth="1"/>
    <col min="13320" max="13320" width="13.375" style="48" customWidth="1"/>
    <col min="13321" max="13321" width="6.875" style="48" customWidth="1"/>
    <col min="13322" max="13322" width="7.375" style="48" customWidth="1"/>
    <col min="13323" max="13323" width="8.125" style="48" customWidth="1"/>
    <col min="13324" max="13324" width="11.125" style="48" bestFit="1" customWidth="1"/>
    <col min="13325" max="13568" width="8.375" style="48"/>
    <col min="13569" max="13569" width="4.375" style="48" customWidth="1"/>
    <col min="13570" max="13570" width="22.625" style="48" customWidth="1"/>
    <col min="13571" max="13571" width="13.25" style="48" customWidth="1"/>
    <col min="13572" max="13572" width="13.625" style="48" customWidth="1"/>
    <col min="13573" max="13573" width="14.875" style="48" customWidth="1"/>
    <col min="13574" max="13574" width="13.375" style="48" customWidth="1"/>
    <col min="13575" max="13575" width="13.875" style="48" customWidth="1"/>
    <col min="13576" max="13576" width="13.375" style="48" customWidth="1"/>
    <col min="13577" max="13577" width="6.875" style="48" customWidth="1"/>
    <col min="13578" max="13578" width="7.375" style="48" customWidth="1"/>
    <col min="13579" max="13579" width="8.125" style="48" customWidth="1"/>
    <col min="13580" max="13580" width="11.125" style="48" bestFit="1" customWidth="1"/>
    <col min="13581" max="13824" width="8.375" style="48"/>
    <col min="13825" max="13825" width="4.375" style="48" customWidth="1"/>
    <col min="13826" max="13826" width="22.625" style="48" customWidth="1"/>
    <col min="13827" max="13827" width="13.25" style="48" customWidth="1"/>
    <col min="13828" max="13828" width="13.625" style="48" customWidth="1"/>
    <col min="13829" max="13829" width="14.875" style="48" customWidth="1"/>
    <col min="13830" max="13830" width="13.375" style="48" customWidth="1"/>
    <col min="13831" max="13831" width="13.875" style="48" customWidth="1"/>
    <col min="13832" max="13832" width="13.375" style="48" customWidth="1"/>
    <col min="13833" max="13833" width="6.875" style="48" customWidth="1"/>
    <col min="13834" max="13834" width="7.375" style="48" customWidth="1"/>
    <col min="13835" max="13835" width="8.125" style="48" customWidth="1"/>
    <col min="13836" max="13836" width="11.125" style="48" bestFit="1" customWidth="1"/>
    <col min="13837" max="14080" width="8.375" style="48"/>
    <col min="14081" max="14081" width="4.375" style="48" customWidth="1"/>
    <col min="14082" max="14082" width="22.625" style="48" customWidth="1"/>
    <col min="14083" max="14083" width="13.25" style="48" customWidth="1"/>
    <col min="14084" max="14084" width="13.625" style="48" customWidth="1"/>
    <col min="14085" max="14085" width="14.875" style="48" customWidth="1"/>
    <col min="14086" max="14086" width="13.375" style="48" customWidth="1"/>
    <col min="14087" max="14087" width="13.875" style="48" customWidth="1"/>
    <col min="14088" max="14088" width="13.375" style="48" customWidth="1"/>
    <col min="14089" max="14089" width="6.875" style="48" customWidth="1"/>
    <col min="14090" max="14090" width="7.375" style="48" customWidth="1"/>
    <col min="14091" max="14091" width="8.125" style="48" customWidth="1"/>
    <col min="14092" max="14092" width="11.125" style="48" bestFit="1" customWidth="1"/>
    <col min="14093" max="14336" width="8.375" style="48"/>
    <col min="14337" max="14337" width="4.375" style="48" customWidth="1"/>
    <col min="14338" max="14338" width="22.625" style="48" customWidth="1"/>
    <col min="14339" max="14339" width="13.25" style="48" customWidth="1"/>
    <col min="14340" max="14340" width="13.625" style="48" customWidth="1"/>
    <col min="14341" max="14341" width="14.875" style="48" customWidth="1"/>
    <col min="14342" max="14342" width="13.375" style="48" customWidth="1"/>
    <col min="14343" max="14343" width="13.875" style="48" customWidth="1"/>
    <col min="14344" max="14344" width="13.375" style="48" customWidth="1"/>
    <col min="14345" max="14345" width="6.875" style="48" customWidth="1"/>
    <col min="14346" max="14346" width="7.375" style="48" customWidth="1"/>
    <col min="14347" max="14347" width="8.125" style="48" customWidth="1"/>
    <col min="14348" max="14348" width="11.125" style="48" bestFit="1" customWidth="1"/>
    <col min="14349" max="14592" width="8.375" style="48"/>
    <col min="14593" max="14593" width="4.375" style="48" customWidth="1"/>
    <col min="14594" max="14594" width="22.625" style="48" customWidth="1"/>
    <col min="14595" max="14595" width="13.25" style="48" customWidth="1"/>
    <col min="14596" max="14596" width="13.625" style="48" customWidth="1"/>
    <col min="14597" max="14597" width="14.875" style="48" customWidth="1"/>
    <col min="14598" max="14598" width="13.375" style="48" customWidth="1"/>
    <col min="14599" max="14599" width="13.875" style="48" customWidth="1"/>
    <col min="14600" max="14600" width="13.375" style="48" customWidth="1"/>
    <col min="14601" max="14601" width="6.875" style="48" customWidth="1"/>
    <col min="14602" max="14602" width="7.375" style="48" customWidth="1"/>
    <col min="14603" max="14603" width="8.125" style="48" customWidth="1"/>
    <col min="14604" max="14604" width="11.125" style="48" bestFit="1" customWidth="1"/>
    <col min="14605" max="14848" width="8.375" style="48"/>
    <col min="14849" max="14849" width="4.375" style="48" customWidth="1"/>
    <col min="14850" max="14850" width="22.625" style="48" customWidth="1"/>
    <col min="14851" max="14851" width="13.25" style="48" customWidth="1"/>
    <col min="14852" max="14852" width="13.625" style="48" customWidth="1"/>
    <col min="14853" max="14853" width="14.875" style="48" customWidth="1"/>
    <col min="14854" max="14854" width="13.375" style="48" customWidth="1"/>
    <col min="14855" max="14855" width="13.875" style="48" customWidth="1"/>
    <col min="14856" max="14856" width="13.375" style="48" customWidth="1"/>
    <col min="14857" max="14857" width="6.875" style="48" customWidth="1"/>
    <col min="14858" max="14858" width="7.375" style="48" customWidth="1"/>
    <col min="14859" max="14859" width="8.125" style="48" customWidth="1"/>
    <col min="14860" max="14860" width="11.125" style="48" bestFit="1" customWidth="1"/>
    <col min="14861" max="15104" width="8.375" style="48"/>
    <col min="15105" max="15105" width="4.375" style="48" customWidth="1"/>
    <col min="15106" max="15106" width="22.625" style="48" customWidth="1"/>
    <col min="15107" max="15107" width="13.25" style="48" customWidth="1"/>
    <col min="15108" max="15108" width="13.625" style="48" customWidth="1"/>
    <col min="15109" max="15109" width="14.875" style="48" customWidth="1"/>
    <col min="15110" max="15110" width="13.375" style="48" customWidth="1"/>
    <col min="15111" max="15111" width="13.875" style="48" customWidth="1"/>
    <col min="15112" max="15112" width="13.375" style="48" customWidth="1"/>
    <col min="15113" max="15113" width="6.875" style="48" customWidth="1"/>
    <col min="15114" max="15114" width="7.375" style="48" customWidth="1"/>
    <col min="15115" max="15115" width="8.125" style="48" customWidth="1"/>
    <col min="15116" max="15116" width="11.125" style="48" bestFit="1" customWidth="1"/>
    <col min="15117" max="15360" width="8.375" style="48"/>
    <col min="15361" max="15361" width="4.375" style="48" customWidth="1"/>
    <col min="15362" max="15362" width="22.625" style="48" customWidth="1"/>
    <col min="15363" max="15363" width="13.25" style="48" customWidth="1"/>
    <col min="15364" max="15364" width="13.625" style="48" customWidth="1"/>
    <col min="15365" max="15365" width="14.875" style="48" customWidth="1"/>
    <col min="15366" max="15366" width="13.375" style="48" customWidth="1"/>
    <col min="15367" max="15367" width="13.875" style="48" customWidth="1"/>
    <col min="15368" max="15368" width="13.375" style="48" customWidth="1"/>
    <col min="15369" max="15369" width="6.875" style="48" customWidth="1"/>
    <col min="15370" max="15370" width="7.375" style="48" customWidth="1"/>
    <col min="15371" max="15371" width="8.125" style="48" customWidth="1"/>
    <col min="15372" max="15372" width="11.125" style="48" bestFit="1" customWidth="1"/>
    <col min="15373" max="15616" width="8.375" style="48"/>
    <col min="15617" max="15617" width="4.375" style="48" customWidth="1"/>
    <col min="15618" max="15618" width="22.625" style="48" customWidth="1"/>
    <col min="15619" max="15619" width="13.25" style="48" customWidth="1"/>
    <col min="15620" max="15620" width="13.625" style="48" customWidth="1"/>
    <col min="15621" max="15621" width="14.875" style="48" customWidth="1"/>
    <col min="15622" max="15622" width="13.375" style="48" customWidth="1"/>
    <col min="15623" max="15623" width="13.875" style="48" customWidth="1"/>
    <col min="15624" max="15624" width="13.375" style="48" customWidth="1"/>
    <col min="15625" max="15625" width="6.875" style="48" customWidth="1"/>
    <col min="15626" max="15626" width="7.375" style="48" customWidth="1"/>
    <col min="15627" max="15627" width="8.125" style="48" customWidth="1"/>
    <col min="15628" max="15628" width="11.125" style="48" bestFit="1" customWidth="1"/>
    <col min="15629" max="15872" width="8.375" style="48"/>
    <col min="15873" max="15873" width="4.375" style="48" customWidth="1"/>
    <col min="15874" max="15874" width="22.625" style="48" customWidth="1"/>
    <col min="15875" max="15875" width="13.25" style="48" customWidth="1"/>
    <col min="15876" max="15876" width="13.625" style="48" customWidth="1"/>
    <col min="15877" max="15877" width="14.875" style="48" customWidth="1"/>
    <col min="15878" max="15878" width="13.375" style="48" customWidth="1"/>
    <col min="15879" max="15879" width="13.875" style="48" customWidth="1"/>
    <col min="15880" max="15880" width="13.375" style="48" customWidth="1"/>
    <col min="15881" max="15881" width="6.875" style="48" customWidth="1"/>
    <col min="15882" max="15882" width="7.375" style="48" customWidth="1"/>
    <col min="15883" max="15883" width="8.125" style="48" customWidth="1"/>
    <col min="15884" max="15884" width="11.125" style="48" bestFit="1" customWidth="1"/>
    <col min="15885" max="16128" width="8.375" style="48"/>
    <col min="16129" max="16129" width="4.375" style="48" customWidth="1"/>
    <col min="16130" max="16130" width="22.625" style="48" customWidth="1"/>
    <col min="16131" max="16131" width="13.25" style="48" customWidth="1"/>
    <col min="16132" max="16132" width="13.625" style="48" customWidth="1"/>
    <col min="16133" max="16133" width="14.875" style="48" customWidth="1"/>
    <col min="16134" max="16134" width="13.375" style="48" customWidth="1"/>
    <col min="16135" max="16135" width="13.875" style="48" customWidth="1"/>
    <col min="16136" max="16136" width="13.375" style="48" customWidth="1"/>
    <col min="16137" max="16137" width="6.875" style="48" customWidth="1"/>
    <col min="16138" max="16138" width="7.375" style="48" customWidth="1"/>
    <col min="16139" max="16139" width="8.125" style="48" customWidth="1"/>
    <col min="16140" max="16140" width="11.125" style="48" bestFit="1" customWidth="1"/>
    <col min="16141" max="16384" width="8.375" style="48"/>
  </cols>
  <sheetData>
    <row r="1" spans="1:16" ht="15.75" customHeight="1">
      <c r="A1" s="47"/>
      <c r="B1" s="46" t="s">
        <v>107</v>
      </c>
      <c r="C1" s="47"/>
      <c r="D1" s="47"/>
      <c r="H1" s="155" t="s">
        <v>88</v>
      </c>
      <c r="I1" s="155"/>
      <c r="J1" s="155"/>
      <c r="K1" s="155"/>
    </row>
    <row r="2" spans="1:16">
      <c r="A2" s="51"/>
      <c r="B2" s="50" t="s">
        <v>119</v>
      </c>
      <c r="H2" s="74"/>
    </row>
    <row r="3" spans="1:16" ht="18.75">
      <c r="A3" s="143" t="s">
        <v>135</v>
      </c>
      <c r="B3" s="143"/>
      <c r="C3" s="143"/>
      <c r="D3" s="143"/>
      <c r="E3" s="143"/>
      <c r="F3" s="143"/>
      <c r="G3" s="143"/>
      <c r="H3" s="143"/>
      <c r="I3" s="143"/>
      <c r="J3" s="143"/>
      <c r="K3" s="143"/>
    </row>
    <row r="4" spans="1:16" ht="12" customHeight="1">
      <c r="A4" s="148" t="s">
        <v>120</v>
      </c>
      <c r="B4" s="148"/>
      <c r="C4" s="148"/>
      <c r="D4" s="148"/>
      <c r="E4" s="148"/>
      <c r="F4" s="148"/>
      <c r="G4" s="148"/>
      <c r="H4" s="148"/>
      <c r="I4" s="148"/>
      <c r="J4" s="148"/>
      <c r="K4" s="148"/>
    </row>
    <row r="5" spans="1:16" ht="16.5" hidden="1">
      <c r="A5" s="149" t="s">
        <v>121</v>
      </c>
      <c r="B5" s="149"/>
      <c r="C5" s="149"/>
      <c r="D5" s="149"/>
      <c r="E5" s="149"/>
      <c r="F5" s="149"/>
      <c r="G5" s="149"/>
      <c r="H5" s="149"/>
      <c r="I5" s="149"/>
      <c r="J5" s="149"/>
      <c r="K5" s="149"/>
    </row>
    <row r="6" spans="1:16" ht="16.5" hidden="1">
      <c r="A6" s="149" t="s">
        <v>109</v>
      </c>
      <c r="B6" s="149"/>
      <c r="C6" s="149"/>
      <c r="D6" s="149"/>
      <c r="E6" s="149"/>
      <c r="F6" s="149"/>
      <c r="G6" s="149"/>
      <c r="H6" s="149"/>
      <c r="I6" s="149"/>
      <c r="J6" s="149"/>
      <c r="K6" s="149"/>
    </row>
    <row r="7" spans="1:16" ht="18" customHeight="1">
      <c r="H7" s="154" t="s">
        <v>126</v>
      </c>
      <c r="I7" s="154"/>
      <c r="J7" s="154"/>
      <c r="K7" s="154"/>
    </row>
    <row r="8" spans="1:16" ht="33.950000000000003" customHeight="1">
      <c r="A8" s="153" t="s">
        <v>66</v>
      </c>
      <c r="B8" s="153" t="s">
        <v>8</v>
      </c>
      <c r="C8" s="153" t="s">
        <v>134</v>
      </c>
      <c r="D8" s="153"/>
      <c r="E8" s="153"/>
      <c r="F8" s="153" t="s">
        <v>132</v>
      </c>
      <c r="G8" s="153"/>
      <c r="H8" s="153"/>
      <c r="I8" s="153" t="s">
        <v>67</v>
      </c>
      <c r="J8" s="153"/>
      <c r="K8" s="153"/>
    </row>
    <row r="9" spans="1:16" ht="44.1" customHeight="1">
      <c r="A9" s="153"/>
      <c r="B9" s="153"/>
      <c r="C9" s="75" t="s">
        <v>14</v>
      </c>
      <c r="D9" s="75" t="s">
        <v>89</v>
      </c>
      <c r="E9" s="75" t="s">
        <v>90</v>
      </c>
      <c r="F9" s="75" t="s">
        <v>14</v>
      </c>
      <c r="G9" s="75" t="s">
        <v>89</v>
      </c>
      <c r="H9" s="75" t="s">
        <v>90</v>
      </c>
      <c r="I9" s="75" t="s">
        <v>14</v>
      </c>
      <c r="J9" s="75" t="s">
        <v>89</v>
      </c>
      <c r="K9" s="75" t="s">
        <v>90</v>
      </c>
    </row>
    <row r="10" spans="1:16">
      <c r="A10" s="53" t="s">
        <v>0</v>
      </c>
      <c r="B10" s="53" t="s">
        <v>6</v>
      </c>
      <c r="C10" s="53">
        <v>1</v>
      </c>
      <c r="D10" s="53">
        <v>2</v>
      </c>
      <c r="E10" s="53">
        <v>3</v>
      </c>
      <c r="F10" s="53">
        <v>4</v>
      </c>
      <c r="G10" s="53">
        <v>5</v>
      </c>
      <c r="H10" s="53">
        <v>6</v>
      </c>
      <c r="I10" s="53" t="s">
        <v>91</v>
      </c>
      <c r="J10" s="53" t="s">
        <v>92</v>
      </c>
      <c r="K10" s="53" t="s">
        <v>93</v>
      </c>
    </row>
    <row r="11" spans="1:16" s="56" customFormat="1" ht="20.100000000000001" customHeight="1">
      <c r="A11" s="104"/>
      <c r="B11" s="105" t="s">
        <v>19</v>
      </c>
      <c r="C11" s="106">
        <f>C12+C13+C14+C15+C16+C17+C18+C19+C20+C21+C22+C24+C25+C23</f>
        <v>15898625</v>
      </c>
      <c r="D11" s="106">
        <f>D13+D14+D15+D16+D17+D18+D19+D20+D21+D22+D24+D25</f>
        <v>10575000</v>
      </c>
      <c r="E11" s="106">
        <f>E12+E13+E14+E15+E16+E17+E18+E19+E20+E21+E22+E24+E25+E23</f>
        <v>5323625</v>
      </c>
      <c r="F11" s="106">
        <f>G11+H11</f>
        <v>14101916</v>
      </c>
      <c r="G11" s="106">
        <f>G13+G14+G15+G16+G17+G18+G19+G20+G21+G22+G24+G25</f>
        <v>6750000</v>
      </c>
      <c r="H11" s="106">
        <f>SUM(H12:H25)</f>
        <v>7351916</v>
      </c>
      <c r="I11" s="107">
        <f>F11/C11</f>
        <v>0.8869896610555944</v>
      </c>
      <c r="J11" s="108">
        <f>G11/D11</f>
        <v>0.63829787234042556</v>
      </c>
      <c r="K11" s="107">
        <f>H11/E11</f>
        <v>1.3809980981004484</v>
      </c>
      <c r="L11" s="76">
        <f>H11-7213842</f>
        <v>138074</v>
      </c>
    </row>
    <row r="12" spans="1:16" s="56" customFormat="1" ht="31.5">
      <c r="A12" s="109">
        <v>1</v>
      </c>
      <c r="B12" s="110" t="s">
        <v>127</v>
      </c>
      <c r="C12" s="111">
        <v>364000</v>
      </c>
      <c r="D12" s="112">
        <f>C12-364000</f>
        <v>0</v>
      </c>
      <c r="E12" s="112">
        <v>364000</v>
      </c>
      <c r="F12" s="113">
        <f t="shared" ref="F12:F24" si="0">G12+H12</f>
        <v>375933</v>
      </c>
      <c r="G12" s="112"/>
      <c r="H12" s="112">
        <f>315933+60000</f>
        <v>375933</v>
      </c>
      <c r="I12" s="114"/>
      <c r="J12" s="115"/>
      <c r="K12" s="114">
        <f t="shared" ref="K12:K24" si="1">H12/E12</f>
        <v>1.0327829670329671</v>
      </c>
      <c r="L12" s="76"/>
    </row>
    <row r="13" spans="1:16" s="56" customFormat="1" ht="20.100000000000001" customHeight="1">
      <c r="A13" s="109">
        <v>2</v>
      </c>
      <c r="B13" s="110" t="s">
        <v>94</v>
      </c>
      <c r="C13" s="112">
        <f>D13</f>
        <v>3893890</v>
      </c>
      <c r="D13" s="112">
        <v>3893890</v>
      </c>
      <c r="E13" s="112"/>
      <c r="F13" s="113">
        <f t="shared" si="0"/>
        <v>3076488</v>
      </c>
      <c r="G13" s="112">
        <f>1200000+700000+812159+364329</f>
        <v>3076488</v>
      </c>
      <c r="H13" s="112"/>
      <c r="I13" s="114">
        <f t="shared" ref="I13:I23" si="2">F13/C13</f>
        <v>0.79008087028652585</v>
      </c>
      <c r="J13" s="115">
        <f t="shared" ref="J13:J21" si="3">G13/D13</f>
        <v>0.79008087028652585</v>
      </c>
      <c r="K13" s="114"/>
    </row>
    <row r="14" spans="1:16" s="56" customFormat="1" ht="33.75" customHeight="1">
      <c r="A14" s="109">
        <v>3</v>
      </c>
      <c r="B14" s="110" t="s">
        <v>95</v>
      </c>
      <c r="C14" s="112">
        <f>D14+E14</f>
        <v>0</v>
      </c>
      <c r="D14" s="112"/>
      <c r="E14" s="112"/>
      <c r="F14" s="113">
        <f t="shared" si="0"/>
        <v>0</v>
      </c>
      <c r="G14" s="112"/>
      <c r="H14" s="112"/>
      <c r="I14" s="114"/>
      <c r="J14" s="115"/>
      <c r="K14" s="114"/>
      <c r="L14" s="76">
        <f>5323625</f>
        <v>5323625</v>
      </c>
    </row>
    <row r="15" spans="1:16" s="56" customFormat="1" ht="21" customHeight="1">
      <c r="A15" s="109">
        <v>4</v>
      </c>
      <c r="B15" s="110" t="s">
        <v>122</v>
      </c>
      <c r="C15" s="112"/>
      <c r="D15" s="112"/>
      <c r="E15" s="112"/>
      <c r="F15" s="113">
        <f t="shared" si="0"/>
        <v>0</v>
      </c>
      <c r="G15" s="112"/>
      <c r="H15" s="112"/>
      <c r="I15" s="114"/>
      <c r="J15" s="115"/>
      <c r="K15" s="114"/>
      <c r="L15" s="76">
        <f>L14-H11</f>
        <v>-2028291</v>
      </c>
    </row>
    <row r="16" spans="1:16" s="56" customFormat="1" ht="21" customHeight="1">
      <c r="A16" s="109">
        <v>5</v>
      </c>
      <c r="B16" s="110" t="s">
        <v>96</v>
      </c>
      <c r="C16" s="116">
        <v>34000</v>
      </c>
      <c r="D16" s="116"/>
      <c r="E16" s="116">
        <f>C16</f>
        <v>34000</v>
      </c>
      <c r="F16" s="113">
        <f t="shared" si="0"/>
        <v>260620</v>
      </c>
      <c r="G16" s="112">
        <f>95030+49090</f>
        <v>144120</v>
      </c>
      <c r="H16" s="112">
        <v>116500</v>
      </c>
      <c r="I16" s="114">
        <f t="shared" si="2"/>
        <v>7.6652941176470586</v>
      </c>
      <c r="J16" s="115"/>
      <c r="K16" s="114">
        <f t="shared" si="1"/>
        <v>3.4264705882352939</v>
      </c>
      <c r="L16" s="97" t="s">
        <v>136</v>
      </c>
      <c r="M16" s="97"/>
      <c r="N16" s="97"/>
      <c r="O16" s="97"/>
      <c r="P16" s="97"/>
    </row>
    <row r="17" spans="1:13" s="56" customFormat="1" ht="32.1" customHeight="1">
      <c r="A17" s="109">
        <v>6</v>
      </c>
      <c r="B17" s="110" t="s">
        <v>97</v>
      </c>
      <c r="C17" s="112">
        <v>48244</v>
      </c>
      <c r="D17" s="112"/>
      <c r="E17" s="112">
        <f>C17</f>
        <v>48244</v>
      </c>
      <c r="F17" s="113">
        <f t="shared" si="0"/>
        <v>30000</v>
      </c>
      <c r="G17" s="112"/>
      <c r="H17" s="112">
        <v>30000</v>
      </c>
      <c r="I17" s="114">
        <f t="shared" si="2"/>
        <v>0.62183898515877623</v>
      </c>
      <c r="J17" s="115"/>
      <c r="K17" s="114">
        <f t="shared" si="1"/>
        <v>0.62183898515877623</v>
      </c>
      <c r="L17" s="97" t="s">
        <v>137</v>
      </c>
      <c r="M17" s="97"/>
    </row>
    <row r="18" spans="1:13" s="56" customFormat="1" ht="21" customHeight="1">
      <c r="A18" s="109">
        <v>7</v>
      </c>
      <c r="B18" s="110" t="s">
        <v>20</v>
      </c>
      <c r="C18" s="112">
        <v>298950</v>
      </c>
      <c r="D18" s="112">
        <v>258950</v>
      </c>
      <c r="E18" s="116">
        <v>40000</v>
      </c>
      <c r="F18" s="113">
        <f t="shared" si="0"/>
        <v>20000</v>
      </c>
      <c r="G18" s="112"/>
      <c r="H18" s="112">
        <v>20000</v>
      </c>
      <c r="I18" s="114">
        <f t="shared" si="2"/>
        <v>6.6900819535039305E-2</v>
      </c>
      <c r="J18" s="115"/>
      <c r="K18" s="114">
        <f t="shared" si="1"/>
        <v>0.5</v>
      </c>
    </row>
    <row r="19" spans="1:13" s="56" customFormat="1" ht="21" customHeight="1">
      <c r="A19" s="109">
        <v>8</v>
      </c>
      <c r="B19" s="110" t="s">
        <v>55</v>
      </c>
      <c r="C19" s="112">
        <v>45000</v>
      </c>
      <c r="D19" s="112"/>
      <c r="E19" s="112">
        <f>C19</f>
        <v>45000</v>
      </c>
      <c r="F19" s="113">
        <f t="shared" si="0"/>
        <v>50000</v>
      </c>
      <c r="G19" s="112"/>
      <c r="H19" s="112">
        <v>50000</v>
      </c>
      <c r="I19" s="114">
        <f t="shared" si="2"/>
        <v>1.1111111111111112</v>
      </c>
      <c r="J19" s="115"/>
      <c r="K19" s="114">
        <f t="shared" si="1"/>
        <v>1.1111111111111112</v>
      </c>
    </row>
    <row r="20" spans="1:13" s="56" customFormat="1" ht="21" customHeight="1">
      <c r="A20" s="109">
        <v>9</v>
      </c>
      <c r="B20" s="110" t="s">
        <v>15</v>
      </c>
      <c r="C20" s="112">
        <f>D20+E20</f>
        <v>2323400</v>
      </c>
      <c r="D20" s="112">
        <v>2039000</v>
      </c>
      <c r="E20" s="112">
        <v>284400</v>
      </c>
      <c r="F20" s="113">
        <f t="shared" si="0"/>
        <v>1483586</v>
      </c>
      <c r="G20" s="112">
        <f>196000+249286+104130+200000</f>
        <v>749416</v>
      </c>
      <c r="H20" s="112">
        <v>734170</v>
      </c>
      <c r="I20" s="114">
        <f t="shared" si="2"/>
        <v>0.6385409313936472</v>
      </c>
      <c r="J20" s="115">
        <f t="shared" si="3"/>
        <v>0.36754095144678767</v>
      </c>
      <c r="K20" s="114">
        <f t="shared" si="1"/>
        <v>2.5814697609001405</v>
      </c>
    </row>
    <row r="21" spans="1:13" s="56" customFormat="1" ht="50.25" customHeight="1">
      <c r="A21" s="109">
        <v>10</v>
      </c>
      <c r="B21" s="110" t="s">
        <v>123</v>
      </c>
      <c r="C21" s="112">
        <f>D21+E21</f>
        <v>8355915</v>
      </c>
      <c r="D21" s="112">
        <v>4383160</v>
      </c>
      <c r="E21" s="112">
        <f>4412389-284400-649696+285696+113126+95640</f>
        <v>3972755</v>
      </c>
      <c r="F21" s="113">
        <f t="shared" si="0"/>
        <v>8255524</v>
      </c>
      <c r="G21" s="112">
        <f>368870+134520+91540+1225561+45268+114217+800000</f>
        <v>2779976</v>
      </c>
      <c r="H21" s="112">
        <f>5461588+13960</f>
        <v>5475548</v>
      </c>
      <c r="I21" s="114">
        <f t="shared" si="2"/>
        <v>0.98798563652215232</v>
      </c>
      <c r="J21" s="115">
        <f t="shared" si="3"/>
        <v>0.63424013725257578</v>
      </c>
      <c r="K21" s="114">
        <f t="shared" si="1"/>
        <v>1.3782747740547807</v>
      </c>
    </row>
    <row r="22" spans="1:13" s="56" customFormat="1" ht="20.25" customHeight="1">
      <c r="A22" s="109">
        <v>11</v>
      </c>
      <c r="B22" s="110" t="s">
        <v>35</v>
      </c>
      <c r="C22" s="112">
        <v>346761</v>
      </c>
      <c r="D22" s="112"/>
      <c r="E22" s="112">
        <f>C22</f>
        <v>346761</v>
      </c>
      <c r="F22" s="113">
        <f t="shared" si="0"/>
        <v>361300</v>
      </c>
      <c r="G22" s="112"/>
      <c r="H22" s="112">
        <v>361300</v>
      </c>
      <c r="I22" s="114">
        <f t="shared" si="2"/>
        <v>1.0419280138193165</v>
      </c>
      <c r="J22" s="115"/>
      <c r="K22" s="114">
        <f t="shared" si="1"/>
        <v>1.0419280138193165</v>
      </c>
    </row>
    <row r="23" spans="1:13" s="56" customFormat="1" ht="20.25" customHeight="1">
      <c r="A23" s="109">
        <v>12</v>
      </c>
      <c r="B23" s="110" t="s">
        <v>36</v>
      </c>
      <c r="C23" s="112">
        <v>50391</v>
      </c>
      <c r="D23" s="112"/>
      <c r="E23" s="112">
        <f>C23</f>
        <v>50391</v>
      </c>
      <c r="F23" s="113">
        <f t="shared" si="0"/>
        <v>50391</v>
      </c>
      <c r="G23" s="112"/>
      <c r="H23" s="112">
        <v>50391</v>
      </c>
      <c r="I23" s="114">
        <f t="shared" si="2"/>
        <v>1</v>
      </c>
      <c r="J23" s="115"/>
      <c r="K23" s="114">
        <f t="shared" si="1"/>
        <v>1</v>
      </c>
    </row>
    <row r="24" spans="1:13" s="56" customFormat="1" ht="17.25" customHeight="1">
      <c r="A24" s="109">
        <v>13</v>
      </c>
      <c r="B24" s="110" t="s">
        <v>13</v>
      </c>
      <c r="C24" s="112">
        <v>138074</v>
      </c>
      <c r="D24" s="112"/>
      <c r="E24" s="112">
        <f>C24</f>
        <v>138074</v>
      </c>
      <c r="F24" s="113">
        <f t="shared" si="0"/>
        <v>138074</v>
      </c>
      <c r="G24" s="112"/>
      <c r="H24" s="112">
        <v>138074</v>
      </c>
      <c r="I24" s="114"/>
      <c r="J24" s="115"/>
      <c r="K24" s="114">
        <f t="shared" si="1"/>
        <v>1</v>
      </c>
    </row>
    <row r="25" spans="1:13" s="56" customFormat="1">
      <c r="A25" s="117">
        <v>14</v>
      </c>
      <c r="B25" s="118" t="s">
        <v>128</v>
      </c>
      <c r="C25" s="119"/>
      <c r="D25" s="119"/>
      <c r="E25" s="119"/>
      <c r="F25" s="119"/>
      <c r="G25" s="119"/>
      <c r="H25" s="119">
        <f>F25</f>
        <v>0</v>
      </c>
      <c r="I25" s="120"/>
      <c r="J25" s="121"/>
      <c r="K25" s="120"/>
    </row>
  </sheetData>
  <mergeCells count="11">
    <mergeCell ref="H7:K7"/>
    <mergeCell ref="H1:K1"/>
    <mergeCell ref="A3:K3"/>
    <mergeCell ref="A4:K4"/>
    <mergeCell ref="A5:K5"/>
    <mergeCell ref="A6:K6"/>
    <mergeCell ref="A8:A9"/>
    <mergeCell ref="B8:B9"/>
    <mergeCell ref="C8:E8"/>
    <mergeCell ref="F8:H8"/>
    <mergeCell ref="I8:K8"/>
  </mergeCells>
  <pageMargins left="0.2" right="0.2" top="0.5" bottom="0.75" header="0.3" footer="0.3"/>
  <pageSetup paperSize="9"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7"/>
  <sheetViews>
    <sheetView topLeftCell="A34" workbookViewId="0">
      <selection activeCell="B43" sqref="B43"/>
    </sheetView>
  </sheetViews>
  <sheetFormatPr defaultRowHeight="15.75"/>
  <cols>
    <col min="1" max="1" width="25.625" customWidth="1"/>
    <col min="2" max="2" width="10.875" customWidth="1"/>
    <col min="3" max="3" width="13.5" style="21" customWidth="1"/>
    <col min="4" max="4" width="11.375" style="21" customWidth="1"/>
    <col min="5" max="5" width="12.375" style="21" customWidth="1"/>
    <col min="6" max="6" width="12.125" style="21" customWidth="1"/>
    <col min="7" max="7" width="12.5" style="21" customWidth="1"/>
    <col min="8" max="8" width="11.125" style="21" customWidth="1"/>
    <col min="9" max="9" width="11.625" style="21" customWidth="1"/>
    <col min="10" max="10" width="11.375" style="21" customWidth="1"/>
    <col min="11" max="11" width="11.625" bestFit="1" customWidth="1"/>
    <col min="12" max="12" width="10.875" bestFit="1" customWidth="1"/>
  </cols>
  <sheetData>
    <row r="2" spans="1:12" s="2" customFormat="1" ht="18.75" customHeight="1">
      <c r="A2" s="156" t="s">
        <v>100</v>
      </c>
      <c r="B2" s="156"/>
      <c r="C2" s="156"/>
      <c r="D2" s="3"/>
      <c r="E2" s="3"/>
      <c r="F2" s="3"/>
      <c r="G2" s="3"/>
      <c r="H2" s="158" t="s">
        <v>56</v>
      </c>
      <c r="I2" s="158"/>
      <c r="J2" s="158"/>
    </row>
    <row r="3" spans="1:12" s="4" customFormat="1" ht="20.25">
      <c r="C3" s="19"/>
      <c r="D3" s="20" t="s">
        <v>138</v>
      </c>
      <c r="E3" s="19"/>
      <c r="F3" s="19"/>
      <c r="G3" s="19"/>
      <c r="H3" s="19"/>
      <c r="I3" s="19"/>
      <c r="J3" s="19"/>
    </row>
    <row r="4" spans="1:12">
      <c r="D4" s="25" t="s">
        <v>162</v>
      </c>
    </row>
    <row r="5" spans="1:12">
      <c r="I5" s="26" t="s">
        <v>16</v>
      </c>
    </row>
    <row r="6" spans="1:12">
      <c r="I6" s="24"/>
    </row>
    <row r="7" spans="1:12" s="23" customFormat="1">
      <c r="A7" s="159" t="s">
        <v>44</v>
      </c>
      <c r="B7" s="160" t="s">
        <v>45</v>
      </c>
      <c r="C7" s="157" t="s">
        <v>46</v>
      </c>
      <c r="D7" s="157"/>
      <c r="E7" s="157" t="s">
        <v>139</v>
      </c>
      <c r="F7" s="157" t="s">
        <v>140</v>
      </c>
      <c r="G7" s="157" t="s">
        <v>103</v>
      </c>
      <c r="H7" s="157"/>
      <c r="I7" s="157"/>
      <c r="J7" s="157"/>
      <c r="K7" s="122"/>
      <c r="L7" s="122"/>
    </row>
    <row r="8" spans="1:12" s="23" customFormat="1" ht="15.75" customHeight="1">
      <c r="A8" s="159"/>
      <c r="B8" s="160"/>
      <c r="C8" s="157"/>
      <c r="D8" s="157"/>
      <c r="E8" s="157"/>
      <c r="F8" s="157"/>
      <c r="G8" s="157" t="s">
        <v>47</v>
      </c>
      <c r="H8" s="157" t="s">
        <v>48</v>
      </c>
      <c r="I8" s="157" t="s">
        <v>49</v>
      </c>
      <c r="J8" s="157"/>
      <c r="K8" s="122"/>
      <c r="L8" s="122"/>
    </row>
    <row r="9" spans="1:12" s="23" customFormat="1" ht="47.25">
      <c r="A9" s="159"/>
      <c r="B9" s="160"/>
      <c r="C9" s="123" t="s">
        <v>47</v>
      </c>
      <c r="D9" s="123" t="s">
        <v>58</v>
      </c>
      <c r="E9" s="157"/>
      <c r="F9" s="157"/>
      <c r="G9" s="157"/>
      <c r="H9" s="157"/>
      <c r="I9" s="123" t="s">
        <v>50</v>
      </c>
      <c r="J9" s="123" t="s">
        <v>51</v>
      </c>
      <c r="K9" s="122"/>
      <c r="L9" s="122"/>
    </row>
    <row r="10" spans="1:12" s="85" customFormat="1" ht="22.5" customHeight="1">
      <c r="A10" s="124" t="s">
        <v>14</v>
      </c>
      <c r="B10" s="125"/>
      <c r="C10" s="126">
        <f t="shared" ref="C10:J10" si="0">C11+C32</f>
        <v>21889319</v>
      </c>
      <c r="D10" s="126">
        <f t="shared" si="0"/>
        <v>262932</v>
      </c>
      <c r="E10" s="126">
        <f t="shared" si="0"/>
        <v>19640553</v>
      </c>
      <c r="F10" s="126">
        <f t="shared" si="0"/>
        <v>14319463.4</v>
      </c>
      <c r="G10" s="126">
        <f t="shared" si="0"/>
        <v>6749999.5999999996</v>
      </c>
      <c r="H10" s="126">
        <f t="shared" si="0"/>
        <v>0</v>
      </c>
      <c r="I10" s="126">
        <f t="shared" si="0"/>
        <v>6749999.5999999996</v>
      </c>
      <c r="J10" s="126">
        <f t="shared" si="0"/>
        <v>0</v>
      </c>
      <c r="K10" s="127"/>
      <c r="L10" s="127">
        <v>9900750</v>
      </c>
    </row>
    <row r="11" spans="1:12" s="1" customFormat="1" ht="32.450000000000003" customHeight="1">
      <c r="A11" s="128" t="s">
        <v>158</v>
      </c>
      <c r="B11" s="128"/>
      <c r="C11" s="129">
        <f>SUM(C12:C31)</f>
        <v>21889319</v>
      </c>
      <c r="D11" s="129">
        <f t="shared" ref="D11:J11" si="1">SUM(D12:D31)</f>
        <v>262932</v>
      </c>
      <c r="E11" s="129">
        <f t="shared" si="1"/>
        <v>19640553</v>
      </c>
      <c r="F11" s="129">
        <f t="shared" si="1"/>
        <v>14319463.4</v>
      </c>
      <c r="G11" s="129">
        <f t="shared" si="1"/>
        <v>4749999.5999999996</v>
      </c>
      <c r="H11" s="129">
        <f t="shared" si="1"/>
        <v>0</v>
      </c>
      <c r="I11" s="129">
        <f t="shared" si="1"/>
        <v>4749999.5999999996</v>
      </c>
      <c r="J11" s="129">
        <f t="shared" si="1"/>
        <v>0</v>
      </c>
      <c r="K11" s="130"/>
      <c r="L11" s="131">
        <f>+L10-I10</f>
        <v>3150750.4000000004</v>
      </c>
    </row>
    <row r="12" spans="1:12" s="99" customFormat="1" ht="31.5">
      <c r="A12" s="77" t="s">
        <v>102</v>
      </c>
      <c r="B12" s="132">
        <v>2021</v>
      </c>
      <c r="C12" s="133">
        <v>3017264</v>
      </c>
      <c r="D12" s="133"/>
      <c r="E12" s="133">
        <v>2859820</v>
      </c>
      <c r="F12" s="134">
        <v>2490950</v>
      </c>
      <c r="G12" s="133">
        <f>I12</f>
        <v>368870</v>
      </c>
      <c r="H12" s="133"/>
      <c r="I12" s="133">
        <v>368870</v>
      </c>
      <c r="J12" s="133"/>
      <c r="K12" s="135">
        <f>E12-356650</f>
        <v>2503170</v>
      </c>
      <c r="L12" s="136"/>
    </row>
    <row r="13" spans="1:12" s="99" customFormat="1" ht="60.95" customHeight="1">
      <c r="A13" s="78" t="s">
        <v>124</v>
      </c>
      <c r="B13" s="132">
        <v>2020</v>
      </c>
      <c r="C13" s="137">
        <v>551900</v>
      </c>
      <c r="D13" s="133"/>
      <c r="E13" s="133">
        <v>513250</v>
      </c>
      <c r="F13" s="138">
        <v>440000</v>
      </c>
      <c r="G13" s="133">
        <f>I13</f>
        <v>73250</v>
      </c>
      <c r="H13" s="79"/>
      <c r="I13" s="79">
        <f>E13-F13</f>
        <v>73250</v>
      </c>
      <c r="J13" s="133"/>
      <c r="K13" s="136"/>
      <c r="L13" s="136"/>
    </row>
    <row r="14" spans="1:12" s="99" customFormat="1" ht="62.45" customHeight="1">
      <c r="A14" s="80" t="s">
        <v>125</v>
      </c>
      <c r="B14" s="132">
        <v>2019</v>
      </c>
      <c r="C14" s="133">
        <v>969001</v>
      </c>
      <c r="D14" s="133"/>
      <c r="E14" s="133">
        <v>886699</v>
      </c>
      <c r="F14" s="133">
        <v>844000</v>
      </c>
      <c r="G14" s="133">
        <f>I14</f>
        <v>42699</v>
      </c>
      <c r="H14" s="133"/>
      <c r="I14" s="79">
        <f>E14-F14</f>
        <v>42699</v>
      </c>
      <c r="J14" s="133"/>
      <c r="K14" s="136"/>
      <c r="L14" s="136"/>
    </row>
    <row r="15" spans="1:12" s="99" customFormat="1" ht="47.25">
      <c r="A15" s="78" t="s">
        <v>149</v>
      </c>
      <c r="B15" s="132">
        <v>2020</v>
      </c>
      <c r="C15" s="133">
        <v>851750</v>
      </c>
      <c r="D15" s="133"/>
      <c r="E15" s="133">
        <v>737411</v>
      </c>
      <c r="F15" s="134">
        <v>645000</v>
      </c>
      <c r="G15" s="133">
        <f>46820+45580</f>
        <v>92400</v>
      </c>
      <c r="H15" s="133"/>
      <c r="I15" s="133">
        <f>G15</f>
        <v>92400</v>
      </c>
      <c r="J15" s="133"/>
      <c r="K15" s="136"/>
      <c r="L15" s="136"/>
    </row>
    <row r="16" spans="1:12" s="99" customFormat="1" ht="42" customHeight="1">
      <c r="A16" s="78" t="s">
        <v>141</v>
      </c>
      <c r="B16" s="132">
        <v>2021</v>
      </c>
      <c r="C16" s="133">
        <v>745400</v>
      </c>
      <c r="D16" s="133"/>
      <c r="E16" s="133">
        <v>704130</v>
      </c>
      <c r="F16" s="134">
        <v>600000</v>
      </c>
      <c r="G16" s="133">
        <f>I16</f>
        <v>104130</v>
      </c>
      <c r="H16" s="133"/>
      <c r="I16" s="133">
        <f>E16-F16</f>
        <v>104130</v>
      </c>
      <c r="J16" s="133"/>
      <c r="K16" s="136"/>
      <c r="L16" s="136"/>
    </row>
    <row r="17" spans="1:12" s="2" customFormat="1" ht="42" customHeight="1">
      <c r="A17" s="78" t="s">
        <v>156</v>
      </c>
      <c r="B17" s="132">
        <v>2021</v>
      </c>
      <c r="C17" s="133">
        <v>1166110</v>
      </c>
      <c r="D17" s="133"/>
      <c r="E17" s="133">
        <v>1051310</v>
      </c>
      <c r="F17" s="134">
        <v>959770</v>
      </c>
      <c r="G17" s="133">
        <f>E17-F17</f>
        <v>91540</v>
      </c>
      <c r="H17" s="133"/>
      <c r="I17" s="133">
        <f>G17</f>
        <v>91540</v>
      </c>
      <c r="J17" s="133"/>
      <c r="K17" s="135">
        <f>69070+32480</f>
        <v>101550</v>
      </c>
      <c r="L17" s="136"/>
    </row>
    <row r="18" spans="1:12" s="99" customFormat="1" ht="42" customHeight="1">
      <c r="A18" s="78" t="s">
        <v>142</v>
      </c>
      <c r="B18" s="132" t="s">
        <v>99</v>
      </c>
      <c r="C18" s="133">
        <v>996883</v>
      </c>
      <c r="D18" s="133"/>
      <c r="E18" s="133">
        <v>916878</v>
      </c>
      <c r="F18" s="134">
        <v>821846</v>
      </c>
      <c r="G18" s="133">
        <f>I18</f>
        <v>95030</v>
      </c>
      <c r="H18" s="133"/>
      <c r="I18" s="133">
        <v>95030</v>
      </c>
      <c r="J18" s="133"/>
      <c r="K18" s="136"/>
      <c r="L18" s="136"/>
    </row>
    <row r="19" spans="1:12" s="99" customFormat="1" ht="33" customHeight="1">
      <c r="A19" s="78" t="s">
        <v>143</v>
      </c>
      <c r="B19" s="132">
        <v>2022</v>
      </c>
      <c r="C19" s="133">
        <v>1117260</v>
      </c>
      <c r="D19" s="133"/>
      <c r="E19" s="133">
        <v>966320</v>
      </c>
      <c r="F19" s="134">
        <v>831792.4</v>
      </c>
      <c r="G19" s="133">
        <f>I19</f>
        <v>134527.59999999998</v>
      </c>
      <c r="H19" s="133"/>
      <c r="I19" s="133">
        <f>E19-F19</f>
        <v>134527.59999999998</v>
      </c>
      <c r="J19" s="133"/>
      <c r="K19" s="136"/>
      <c r="L19" s="136"/>
    </row>
    <row r="20" spans="1:12" s="2" customFormat="1" ht="42.6" customHeight="1">
      <c r="A20" s="78" t="s">
        <v>101</v>
      </c>
      <c r="B20" s="132">
        <v>2023</v>
      </c>
      <c r="C20" s="133"/>
      <c r="D20" s="133"/>
      <c r="E20" s="133"/>
      <c r="F20" s="134"/>
      <c r="G20" s="133">
        <v>114217</v>
      </c>
      <c r="H20" s="133"/>
      <c r="I20" s="133">
        <f>G20</f>
        <v>114217</v>
      </c>
      <c r="J20" s="133"/>
      <c r="K20" s="136"/>
      <c r="L20" s="136"/>
    </row>
    <row r="21" spans="1:12" s="99" customFormat="1" ht="48.6" customHeight="1">
      <c r="A21" s="78" t="s">
        <v>144</v>
      </c>
      <c r="B21" s="132">
        <v>2022</v>
      </c>
      <c r="C21" s="133">
        <v>1259270</v>
      </c>
      <c r="D21" s="133"/>
      <c r="E21" s="133">
        <v>1132310</v>
      </c>
      <c r="F21" s="134">
        <v>200000</v>
      </c>
      <c r="G21" s="133">
        <f>I21</f>
        <v>812159</v>
      </c>
      <c r="H21" s="133"/>
      <c r="I21" s="133">
        <v>812159</v>
      </c>
      <c r="J21" s="133"/>
      <c r="K21" s="136"/>
      <c r="L21" s="136"/>
    </row>
    <row r="22" spans="1:12" s="99" customFormat="1" ht="41.45" customHeight="1">
      <c r="A22" s="78" t="s">
        <v>145</v>
      </c>
      <c r="B22" s="132">
        <v>2022</v>
      </c>
      <c r="C22" s="133">
        <v>2220095</v>
      </c>
      <c r="D22" s="133"/>
      <c r="E22" s="133">
        <v>2177720</v>
      </c>
      <c r="F22" s="134">
        <v>600000</v>
      </c>
      <c r="G22" s="133">
        <f>I22</f>
        <v>1225561</v>
      </c>
      <c r="H22" s="133"/>
      <c r="I22" s="133">
        <v>1225561</v>
      </c>
      <c r="J22" s="133"/>
      <c r="K22" s="136"/>
      <c r="L22" s="136"/>
    </row>
    <row r="23" spans="1:12" s="2" customFormat="1" ht="36.6" customHeight="1">
      <c r="A23" s="78" t="s">
        <v>146</v>
      </c>
      <c r="B23" s="132">
        <v>2022</v>
      </c>
      <c r="C23" s="133">
        <v>1079463</v>
      </c>
      <c r="D23" s="133"/>
      <c r="E23" s="133">
        <v>990470</v>
      </c>
      <c r="F23" s="134">
        <v>232000</v>
      </c>
      <c r="G23" s="133">
        <f>I23</f>
        <v>700000</v>
      </c>
      <c r="H23" s="133"/>
      <c r="I23" s="133">
        <v>700000</v>
      </c>
      <c r="J23" s="133"/>
      <c r="K23" s="136"/>
      <c r="L23" s="136"/>
    </row>
    <row r="24" spans="1:12" s="2" customFormat="1" ht="45.6" customHeight="1">
      <c r="A24" s="78" t="s">
        <v>148</v>
      </c>
      <c r="B24" s="132">
        <v>2023</v>
      </c>
      <c r="C24" s="133">
        <v>778714</v>
      </c>
      <c r="D24" s="133"/>
      <c r="E24" s="98">
        <f>454127+40911+33687</f>
        <v>528725</v>
      </c>
      <c r="F24" s="134">
        <f>114213+60000</f>
        <v>174213</v>
      </c>
      <c r="G24" s="133">
        <v>200000</v>
      </c>
      <c r="H24" s="133"/>
      <c r="I24" s="133">
        <f>G24</f>
        <v>200000</v>
      </c>
      <c r="J24" s="133"/>
      <c r="K24" s="136"/>
      <c r="L24" s="136"/>
    </row>
    <row r="25" spans="1:12" s="2" customFormat="1" ht="47.45" customHeight="1">
      <c r="A25" s="78" t="s">
        <v>147</v>
      </c>
      <c r="B25" s="132">
        <v>2023</v>
      </c>
      <c r="C25" s="133">
        <v>45268</v>
      </c>
      <c r="D25" s="133"/>
      <c r="E25" s="133">
        <v>45268</v>
      </c>
      <c r="F25" s="134"/>
      <c r="G25" s="133">
        <f>E25</f>
        <v>45268</v>
      </c>
      <c r="H25" s="133"/>
      <c r="I25" s="133">
        <f>G25</f>
        <v>45268</v>
      </c>
      <c r="J25" s="133"/>
      <c r="K25" s="136"/>
      <c r="L25" s="136"/>
    </row>
    <row r="26" spans="1:12" s="2" customFormat="1" ht="47.45" customHeight="1">
      <c r="A26" s="78" t="s">
        <v>150</v>
      </c>
      <c r="B26" s="132">
        <v>2019</v>
      </c>
      <c r="C26" s="133">
        <v>978073</v>
      </c>
      <c r="D26" s="133"/>
      <c r="E26" s="133">
        <v>867019</v>
      </c>
      <c r="F26" s="134">
        <v>817930</v>
      </c>
      <c r="G26" s="133">
        <v>49090</v>
      </c>
      <c r="H26" s="133"/>
      <c r="I26" s="133">
        <f>G26</f>
        <v>49090</v>
      </c>
      <c r="J26" s="133"/>
      <c r="K26" s="136"/>
      <c r="L26" s="136"/>
    </row>
    <row r="27" spans="1:12" s="2" customFormat="1" ht="47.45" customHeight="1">
      <c r="A27" s="78" t="s">
        <v>151</v>
      </c>
      <c r="B27" s="132">
        <v>2022</v>
      </c>
      <c r="C27" s="133">
        <v>879561</v>
      </c>
      <c r="D27" s="133">
        <v>131132</v>
      </c>
      <c r="E27" s="133">
        <v>749670</v>
      </c>
      <c r="F27" s="134">
        <v>500384</v>
      </c>
      <c r="G27" s="133">
        <f>I27</f>
        <v>249286</v>
      </c>
      <c r="H27" s="133"/>
      <c r="I27" s="133">
        <v>249286</v>
      </c>
      <c r="J27" s="133"/>
      <c r="K27" s="136"/>
      <c r="L27" s="136"/>
    </row>
    <row r="28" spans="1:12" s="2" customFormat="1" ht="47.45" customHeight="1">
      <c r="A28" s="78" t="s">
        <v>152</v>
      </c>
      <c r="B28" s="132">
        <v>2022</v>
      </c>
      <c r="C28" s="133">
        <v>859977</v>
      </c>
      <c r="D28" s="133">
        <v>131800</v>
      </c>
      <c r="E28" s="133">
        <v>732751</v>
      </c>
      <c r="F28" s="134">
        <f>494490+42259</f>
        <v>536749</v>
      </c>
      <c r="G28" s="133">
        <v>196000</v>
      </c>
      <c r="H28" s="133"/>
      <c r="I28" s="133">
        <v>196000</v>
      </c>
      <c r="J28" s="133"/>
      <c r="K28" s="136"/>
      <c r="L28" s="136"/>
    </row>
    <row r="29" spans="1:12" s="2" customFormat="1" ht="47.45" customHeight="1">
      <c r="A29" s="78" t="s">
        <v>153</v>
      </c>
      <c r="B29" s="132">
        <v>2021</v>
      </c>
      <c r="C29" s="133">
        <v>1194027</v>
      </c>
      <c r="D29" s="133"/>
      <c r="E29" s="133">
        <v>1064809</v>
      </c>
      <c r="F29" s="134">
        <v>983279</v>
      </c>
      <c r="G29" s="133">
        <f>E29-F29</f>
        <v>81530</v>
      </c>
      <c r="H29" s="133"/>
      <c r="I29" s="133">
        <f>G29</f>
        <v>81530</v>
      </c>
      <c r="J29" s="133"/>
      <c r="K29" s="136"/>
      <c r="L29" s="136"/>
    </row>
    <row r="30" spans="1:12" s="2" customFormat="1" ht="47.45" customHeight="1">
      <c r="A30" s="78" t="s">
        <v>154</v>
      </c>
      <c r="B30" s="132">
        <v>2021</v>
      </c>
      <c r="C30" s="133">
        <v>447172</v>
      </c>
      <c r="D30" s="133"/>
      <c r="E30" s="133">
        <v>404290</v>
      </c>
      <c r="F30" s="134">
        <v>373490</v>
      </c>
      <c r="G30" s="133">
        <f>E30-F30</f>
        <v>30800</v>
      </c>
      <c r="H30" s="133"/>
      <c r="I30" s="133">
        <f>G30</f>
        <v>30800</v>
      </c>
      <c r="J30" s="133"/>
      <c r="K30" s="136"/>
      <c r="L30" s="136"/>
    </row>
    <row r="31" spans="1:12" s="2" customFormat="1" ht="47.45" customHeight="1">
      <c r="A31" s="78" t="s">
        <v>155</v>
      </c>
      <c r="B31" s="132">
        <v>2015</v>
      </c>
      <c r="C31" s="133">
        <v>2732131</v>
      </c>
      <c r="D31" s="133"/>
      <c r="E31" s="133">
        <v>2311703</v>
      </c>
      <c r="F31" s="134">
        <v>2268060</v>
      </c>
      <c r="G31" s="133">
        <v>43642</v>
      </c>
      <c r="H31" s="133"/>
      <c r="I31" s="133">
        <f>G31</f>
        <v>43642</v>
      </c>
      <c r="J31" s="133"/>
      <c r="K31" s="136"/>
      <c r="L31" s="136"/>
    </row>
    <row r="32" spans="1:12" s="2" customFormat="1" ht="54" customHeight="1">
      <c r="A32" s="139" t="s">
        <v>52</v>
      </c>
      <c r="B32" s="140"/>
      <c r="C32" s="129">
        <f t="shared" ref="C32:J32" si="2">+C33</f>
        <v>0</v>
      </c>
      <c r="D32" s="129">
        <f t="shared" si="2"/>
        <v>0</v>
      </c>
      <c r="E32" s="129">
        <f t="shared" si="2"/>
        <v>0</v>
      </c>
      <c r="F32" s="129">
        <f t="shared" si="2"/>
        <v>0</v>
      </c>
      <c r="G32" s="129">
        <f t="shared" si="2"/>
        <v>2000000</v>
      </c>
      <c r="H32" s="129">
        <f t="shared" si="2"/>
        <v>0</v>
      </c>
      <c r="I32" s="129">
        <f t="shared" si="2"/>
        <v>2000000</v>
      </c>
      <c r="J32" s="129">
        <f t="shared" si="2"/>
        <v>0</v>
      </c>
      <c r="K32" s="136"/>
      <c r="L32" s="136"/>
    </row>
    <row r="33" spans="1:12" s="2" customFormat="1" ht="31.5">
      <c r="A33" s="141" t="s">
        <v>105</v>
      </c>
      <c r="B33" s="132"/>
      <c r="C33" s="133"/>
      <c r="D33" s="133"/>
      <c r="E33" s="133">
        <f>SUM(E34:E34)</f>
        <v>0</v>
      </c>
      <c r="F33" s="133">
        <f>SUM(F34:F34)</f>
        <v>0</v>
      </c>
      <c r="G33" s="133">
        <f>SUM(G34:G35)</f>
        <v>2000000</v>
      </c>
      <c r="H33" s="133">
        <f>SUM(H34:H35)</f>
        <v>0</v>
      </c>
      <c r="I33" s="133">
        <f>SUM(I34:I35)</f>
        <v>2000000</v>
      </c>
      <c r="J33" s="133"/>
      <c r="K33" s="136"/>
      <c r="L33" s="136"/>
    </row>
    <row r="34" spans="1:12" s="2" customFormat="1" ht="42.6" customHeight="1">
      <c r="A34" s="77" t="s">
        <v>104</v>
      </c>
      <c r="B34" s="81">
        <v>2024</v>
      </c>
      <c r="C34" s="82">
        <v>4082000</v>
      </c>
      <c r="D34" s="137"/>
      <c r="E34" s="133"/>
      <c r="F34" s="133"/>
      <c r="G34" s="82">
        <v>1200000</v>
      </c>
      <c r="H34" s="79"/>
      <c r="I34" s="82">
        <v>1200000</v>
      </c>
      <c r="J34" s="133"/>
      <c r="K34" s="136"/>
      <c r="L34" s="136"/>
    </row>
    <row r="35" spans="1:12" s="2" customFormat="1" ht="47.45" customHeight="1">
      <c r="A35" s="78" t="s">
        <v>157</v>
      </c>
      <c r="B35" s="132">
        <v>2023.2023999999999</v>
      </c>
      <c r="C35" s="133"/>
      <c r="D35" s="133"/>
      <c r="E35" s="133"/>
      <c r="F35" s="134"/>
      <c r="G35" s="133">
        <v>800000</v>
      </c>
      <c r="H35" s="133"/>
      <c r="I35" s="133">
        <f>G35</f>
        <v>800000</v>
      </c>
      <c r="J35" s="133"/>
      <c r="K35" s="136"/>
      <c r="L35" s="136"/>
    </row>
    <row r="36" spans="1:12" s="2" customFormat="1">
      <c r="A36" s="83"/>
      <c r="B36" s="83"/>
      <c r="C36" s="84"/>
      <c r="D36" s="84"/>
      <c r="E36" s="84"/>
      <c r="F36" s="84"/>
      <c r="G36" s="84"/>
      <c r="H36" s="84"/>
      <c r="I36" s="84"/>
      <c r="J36" s="84"/>
    </row>
    <row r="37" spans="1:12">
      <c r="A37" s="22" t="s">
        <v>59</v>
      </c>
      <c r="C37"/>
      <c r="D37"/>
      <c r="E37"/>
      <c r="F37"/>
      <c r="G37"/>
      <c r="H37"/>
      <c r="I37"/>
      <c r="J37"/>
    </row>
  </sheetData>
  <mergeCells count="11">
    <mergeCell ref="A2:C2"/>
    <mergeCell ref="I8:J8"/>
    <mergeCell ref="H2:J2"/>
    <mergeCell ref="A7:A9"/>
    <mergeCell ref="B7:B9"/>
    <mergeCell ref="C7:D8"/>
    <mergeCell ref="E7:E9"/>
    <mergeCell ref="F7:F9"/>
    <mergeCell ref="G7:J7"/>
    <mergeCell ref="G8:G9"/>
    <mergeCell ref="H8:H9"/>
  </mergeCells>
  <pageMargins left="0.31" right="0.16" top="0.28999999999999998" bottom="0.27559055118110237" header="0.2" footer="0.19685039370078741"/>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abSelected="1" workbookViewId="0">
      <selection activeCell="C23" sqref="C23"/>
    </sheetView>
  </sheetViews>
  <sheetFormatPr defaultColWidth="9" defaultRowHeight="18.75"/>
  <cols>
    <col min="1" max="1" width="35.5" style="4" customWidth="1"/>
    <col min="2" max="2" width="15.625" style="4" customWidth="1"/>
    <col min="3" max="3" width="14.5" style="4" customWidth="1"/>
    <col min="4" max="4" width="12.375" style="4" customWidth="1"/>
    <col min="5" max="5" width="14" style="4" customWidth="1"/>
    <col min="6" max="6" width="12.625" style="4" customWidth="1"/>
    <col min="7" max="7" width="11.5" style="4" customWidth="1"/>
    <col min="8" max="16384" width="9" style="4"/>
  </cols>
  <sheetData>
    <row r="1" spans="1:7">
      <c r="A1" s="6"/>
    </row>
    <row r="2" spans="1:7" ht="24" customHeight="1">
      <c r="A2" s="8" t="s">
        <v>106</v>
      </c>
      <c r="E2" s="161" t="s">
        <v>98</v>
      </c>
      <c r="F2" s="161"/>
      <c r="G2" s="161"/>
    </row>
    <row r="3" spans="1:7">
      <c r="A3" s="5"/>
    </row>
    <row r="4" spans="1:7" ht="20.25">
      <c r="C4" s="7" t="s">
        <v>159</v>
      </c>
    </row>
    <row r="5" spans="1:7">
      <c r="C5" s="25" t="s">
        <v>57</v>
      </c>
    </row>
    <row r="6" spans="1:7">
      <c r="F6" s="9" t="s">
        <v>16</v>
      </c>
    </row>
    <row r="7" spans="1:7">
      <c r="A7" s="162" t="s">
        <v>8</v>
      </c>
      <c r="B7" s="162" t="s">
        <v>161</v>
      </c>
      <c r="C7" s="162"/>
      <c r="D7" s="162"/>
      <c r="E7" s="162" t="s">
        <v>160</v>
      </c>
      <c r="F7" s="162"/>
      <c r="G7" s="162"/>
    </row>
    <row r="8" spans="1:7">
      <c r="A8" s="162"/>
      <c r="B8" s="163" t="s">
        <v>30</v>
      </c>
      <c r="C8" s="163"/>
      <c r="D8" s="163"/>
      <c r="E8" s="162"/>
      <c r="F8" s="162"/>
      <c r="G8" s="162"/>
    </row>
    <row r="9" spans="1:7" ht="56.25">
      <c r="A9" s="162"/>
      <c r="B9" s="27" t="s">
        <v>21</v>
      </c>
      <c r="C9" s="27" t="s">
        <v>22</v>
      </c>
      <c r="D9" s="27" t="s">
        <v>23</v>
      </c>
      <c r="E9" s="27" t="s">
        <v>21</v>
      </c>
      <c r="F9" s="27" t="s">
        <v>22</v>
      </c>
      <c r="G9" s="27" t="s">
        <v>23</v>
      </c>
    </row>
    <row r="10" spans="1:7">
      <c r="A10" s="17" t="s">
        <v>14</v>
      </c>
      <c r="B10" s="42">
        <f>+B11</f>
        <v>16006</v>
      </c>
      <c r="C10" s="42">
        <f t="shared" ref="C10:F10" si="0">+C11</f>
        <v>32826.699999999997</v>
      </c>
      <c r="D10" s="42">
        <f t="shared" si="0"/>
        <v>-16820.699999999997</v>
      </c>
      <c r="E10" s="42">
        <f t="shared" si="0"/>
        <v>20000</v>
      </c>
      <c r="F10" s="42">
        <f t="shared" si="0"/>
        <v>20000</v>
      </c>
      <c r="G10" s="18"/>
    </row>
    <row r="11" spans="1:7" ht="31.5">
      <c r="A11" s="44" t="s">
        <v>24</v>
      </c>
      <c r="B11" s="43">
        <f>SUM(B12:B15)</f>
        <v>16006</v>
      </c>
      <c r="C11" s="43">
        <f>SUM(C12:C15)</f>
        <v>32826.699999999997</v>
      </c>
      <c r="D11" s="43">
        <f>SUM(D12:D15)</f>
        <v>-16820.699999999997</v>
      </c>
      <c r="E11" s="43">
        <v>20000</v>
      </c>
      <c r="F11" s="43">
        <f>E11</f>
        <v>20000</v>
      </c>
      <c r="G11" s="10"/>
    </row>
    <row r="12" spans="1:7">
      <c r="A12" s="12" t="s">
        <v>31</v>
      </c>
      <c r="B12" s="39">
        <v>16006</v>
      </c>
      <c r="C12" s="39">
        <v>32826.699999999997</v>
      </c>
      <c r="D12" s="13">
        <f>+B12-C12</f>
        <v>-16820.699999999997</v>
      </c>
      <c r="E12" s="14">
        <v>20000</v>
      </c>
      <c r="F12" s="14">
        <v>20000</v>
      </c>
      <c r="G12" s="13">
        <f>+E12-F12</f>
        <v>0</v>
      </c>
    </row>
    <row r="13" spans="1:7">
      <c r="A13" s="12" t="s">
        <v>33</v>
      </c>
      <c r="B13" s="40">
        <v>0</v>
      </c>
      <c r="C13" s="40">
        <v>0</v>
      </c>
      <c r="D13" s="41">
        <f>+B13-C13</f>
        <v>0</v>
      </c>
      <c r="E13" s="40">
        <v>0</v>
      </c>
      <c r="F13" s="40">
        <v>0</v>
      </c>
      <c r="G13" s="41">
        <f>+E13-F13</f>
        <v>0</v>
      </c>
    </row>
    <row r="14" spans="1:7">
      <c r="A14" s="12" t="s">
        <v>34</v>
      </c>
      <c r="B14" s="40">
        <v>0</v>
      </c>
      <c r="C14" s="40"/>
      <c r="D14" s="41">
        <f>+B14-C14</f>
        <v>0</v>
      </c>
      <c r="E14" s="40">
        <v>0</v>
      </c>
      <c r="F14" s="40">
        <v>0</v>
      </c>
      <c r="G14" s="41">
        <f>+E14-F14</f>
        <v>0</v>
      </c>
    </row>
    <row r="15" spans="1:7">
      <c r="A15" s="12" t="s">
        <v>32</v>
      </c>
      <c r="B15" s="40">
        <v>0</v>
      </c>
      <c r="C15" s="40">
        <v>0</v>
      </c>
      <c r="D15" s="41">
        <f>+B15-C15</f>
        <v>0</v>
      </c>
      <c r="E15" s="40">
        <v>0</v>
      </c>
      <c r="F15" s="40">
        <v>0</v>
      </c>
      <c r="G15" s="41">
        <f>+E15-F15</f>
        <v>0</v>
      </c>
    </row>
    <row r="16" spans="1:7">
      <c r="A16" s="11" t="s">
        <v>25</v>
      </c>
      <c r="B16" s="10"/>
      <c r="C16" s="10"/>
      <c r="D16" s="10"/>
      <c r="E16" s="10"/>
      <c r="F16" s="10"/>
      <c r="G16" s="10"/>
    </row>
    <row r="17" spans="1:7">
      <c r="A17" s="11" t="s">
        <v>26</v>
      </c>
      <c r="B17" s="10"/>
      <c r="C17" s="10"/>
      <c r="D17" s="10"/>
      <c r="E17" s="10"/>
      <c r="F17" s="10"/>
      <c r="G17" s="10"/>
    </row>
    <row r="18" spans="1:7">
      <c r="A18" s="11" t="s">
        <v>27</v>
      </c>
      <c r="B18" s="10"/>
      <c r="C18" s="10"/>
      <c r="D18" s="10"/>
      <c r="E18" s="10"/>
      <c r="F18" s="10"/>
      <c r="G18" s="10"/>
    </row>
    <row r="19" spans="1:7">
      <c r="A19" s="11" t="s">
        <v>28</v>
      </c>
      <c r="B19" s="10"/>
      <c r="C19" s="10"/>
      <c r="D19" s="10"/>
      <c r="E19" s="10"/>
      <c r="F19" s="10"/>
      <c r="G19" s="10"/>
    </row>
    <row r="20" spans="1:7">
      <c r="A20" s="11" t="s">
        <v>29</v>
      </c>
      <c r="B20" s="10"/>
      <c r="C20" s="10"/>
      <c r="D20" s="10"/>
      <c r="E20" s="10"/>
      <c r="F20" s="10"/>
      <c r="G20" s="10"/>
    </row>
    <row r="21" spans="1:7">
      <c r="A21" s="11" t="s">
        <v>18</v>
      </c>
      <c r="B21" s="10"/>
      <c r="C21" s="10"/>
      <c r="D21" s="10"/>
      <c r="E21" s="10"/>
      <c r="F21" s="10"/>
      <c r="G21" s="10"/>
    </row>
    <row r="22" spans="1:7">
      <c r="A22" s="15"/>
      <c r="B22" s="16"/>
      <c r="C22" s="16"/>
      <c r="D22" s="16"/>
      <c r="E22" s="16"/>
      <c r="F22" s="16"/>
      <c r="G22" s="16"/>
    </row>
  </sheetData>
  <mergeCells count="5">
    <mergeCell ref="E2:G2"/>
    <mergeCell ref="A7:A9"/>
    <mergeCell ref="B7:D7"/>
    <mergeCell ref="E7:G8"/>
    <mergeCell ref="B8:D8"/>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103</vt:lpstr>
      <vt:lpstr>104</vt:lpstr>
      <vt:lpstr>105</vt:lpstr>
      <vt:lpstr>106</vt:lpstr>
      <vt:lpstr>107</vt:lpstr>
      <vt:lpstr>'106'!Print_Titles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DELL</cp:lastModifiedBy>
  <cp:lastPrinted>2024-03-18T08:15:59Z</cp:lastPrinted>
  <dcterms:created xsi:type="dcterms:W3CDTF">2016-06-15T02:00:59Z</dcterms:created>
  <dcterms:modified xsi:type="dcterms:W3CDTF">2024-03-19T01:20:47Z</dcterms:modified>
</cp:coreProperties>
</file>